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amyyang/Desktop/"/>
    </mc:Choice>
  </mc:AlternateContent>
  <bookViews>
    <workbookView xWindow="16860" yWindow="480" windowWidth="17960" windowHeight="19100" tabRatio="500"/>
  </bookViews>
  <sheets>
    <sheet name="all Data" sheetId="1" r:id="rId1"/>
    <sheet name="Power 02" sheetId="2" r:id="rId2"/>
    <sheet name="Water 03" sheetId="3" r:id="rId3"/>
    <sheet name="Gas 0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G5" i="1"/>
  <c r="E5" i="1"/>
  <c r="E5" i="3"/>
  <c r="E5" i="4"/>
  <c r="C15" i="2"/>
  <c r="C4" i="1"/>
  <c r="B4" i="1"/>
  <c r="F5" i="1"/>
  <c r="B5" i="1"/>
  <c r="C14" i="3"/>
  <c r="C15" i="3"/>
  <c r="E4" i="3"/>
  <c r="C13" i="3"/>
  <c r="C12" i="3"/>
  <c r="C11" i="3"/>
  <c r="C10" i="3"/>
  <c r="C9" i="3"/>
  <c r="C8" i="3"/>
  <c r="C7" i="3"/>
  <c r="C6" i="3"/>
  <c r="C5" i="3"/>
  <c r="C4" i="3"/>
  <c r="C14" i="2"/>
  <c r="C13" i="2"/>
  <c r="C12" i="2"/>
  <c r="B14" i="2"/>
  <c r="B13" i="2"/>
  <c r="B12" i="2"/>
  <c r="C11" i="2"/>
  <c r="C10" i="2"/>
  <c r="C9" i="2"/>
  <c r="C8" i="2"/>
  <c r="C7" i="2"/>
  <c r="C6" i="2"/>
  <c r="C5" i="2"/>
  <c r="C4" i="2"/>
  <c r="F4" i="1"/>
  <c r="E4" i="1"/>
  <c r="E16" i="3"/>
  <c r="C16" i="3"/>
  <c r="E13" i="1"/>
  <c r="C16" i="2"/>
  <c r="E4" i="4"/>
  <c r="E16" i="4"/>
  <c r="C16" i="4"/>
  <c r="C5" i="4"/>
  <c r="C6" i="4"/>
  <c r="C7" i="4"/>
  <c r="C8" i="4"/>
  <c r="C9" i="4"/>
  <c r="C10" i="4"/>
  <c r="C11" i="4"/>
  <c r="C12" i="4"/>
  <c r="C13" i="4"/>
  <c r="C14" i="4"/>
  <c r="C15" i="4"/>
  <c r="C4" i="4"/>
  <c r="E16" i="2"/>
  <c r="G13" i="1"/>
  <c r="G14" i="1"/>
  <c r="G12" i="1"/>
  <c r="G11" i="1"/>
  <c r="G10" i="1"/>
  <c r="G9" i="1"/>
  <c r="G8" i="1"/>
  <c r="G7" i="1"/>
  <c r="G6" i="1"/>
  <c r="G4" i="1"/>
  <c r="G15" i="1"/>
  <c r="G16" i="1"/>
  <c r="E14" i="1"/>
  <c r="E6" i="1"/>
  <c r="E7" i="1"/>
  <c r="E8" i="1"/>
  <c r="E9" i="1"/>
  <c r="E10" i="1"/>
  <c r="E11" i="1"/>
  <c r="E12" i="1"/>
  <c r="E15" i="1"/>
  <c r="E16" i="1"/>
  <c r="C16" i="1"/>
  <c r="B16" i="2"/>
  <c r="D16" i="2"/>
  <c r="D16" i="4"/>
  <c r="B16" i="4"/>
  <c r="D16" i="3"/>
  <c r="B16" i="3"/>
  <c r="F16" i="1"/>
  <c r="D16" i="1"/>
  <c r="B16" i="1"/>
</calcChain>
</file>

<file path=xl/comments1.xml><?xml version="1.0" encoding="utf-8"?>
<comments xmlns="http://schemas.openxmlformats.org/spreadsheetml/2006/main">
  <authors>
    <author>Microsoft Office User</author>
  </authors>
  <commentList>
    <comment ref="B4" authorId="0">
      <text>
        <r>
          <rPr>
            <b/>
            <sz val="10"/>
            <color indexed="81"/>
            <rFont val="Calibri"/>
            <family val="2"/>
          </rPr>
          <t>Over: RMB2917.05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5" authorId="0">
      <text>
        <r>
          <rPr>
            <b/>
            <sz val="10"/>
            <color indexed="81"/>
            <rFont val="Calibri"/>
            <family val="2"/>
          </rPr>
          <t>Over: RMB3635.55 / Fine: RMB2924.91</t>
        </r>
      </text>
    </comment>
    <comment ref="B6" authorId="0">
      <text>
        <r>
          <rPr>
            <sz val="10"/>
            <color indexed="81"/>
            <rFont val="Calibri"/>
            <family val="2"/>
          </rPr>
          <t xml:space="preserve">Over: RMB2093.5 / Fine: RMB 6460.55
</t>
        </r>
      </text>
    </comment>
    <comment ref="B7" authorId="0">
      <text>
        <r>
          <rPr>
            <b/>
            <sz val="10"/>
            <color indexed="81"/>
            <rFont val="Calibri"/>
            <family val="2"/>
          </rPr>
          <t>Over: RMB59.4 / Fine: RMB3822.95</t>
        </r>
      </text>
    </comment>
    <comment ref="B11" authorId="0">
      <text>
        <r>
          <rPr>
            <b/>
            <sz val="10"/>
            <color indexed="81"/>
            <rFont val="Calibri"/>
            <family val="2"/>
          </rPr>
          <t>Over: RMB1430 / Fine: RMB4105.55</t>
        </r>
      </text>
    </comment>
    <comment ref="B15" authorId="0">
      <text>
        <r>
          <rPr>
            <b/>
            <sz val="10"/>
            <color indexed="81"/>
            <rFont val="Calibri"/>
            <family val="2"/>
          </rPr>
          <t>Over: RMB2732 / Fine: RMB712.78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<sst xmlns="http://schemas.openxmlformats.org/spreadsheetml/2006/main" count="77" uniqueCount="40">
  <si>
    <t>Natural Gas</t>
  </si>
  <si>
    <t>Total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</si>
  <si>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</si>
  <si>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</si>
  <si>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</si>
  <si>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</si>
  <si>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</si>
  <si>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</si>
  <si>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</si>
  <si>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</si>
  <si>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</si>
  <si>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</si>
  <si>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</si>
  <si>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</si>
  <si>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</si>
  <si>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Water 66020103 (4)</t>
  </si>
  <si>
    <t>Power 66020102 (4)</t>
  </si>
  <si>
    <t>Gas 66020104 (4)</t>
  </si>
  <si>
    <t>Meter Reading</t>
  </si>
  <si>
    <t>Monthly Cost</t>
  </si>
  <si>
    <t xml:space="preserve">Water </t>
  </si>
  <si>
    <r>
      <rPr>
        <b/>
        <sz val="22"/>
        <color theme="1"/>
        <rFont val="Calibri (Body)"/>
      </rPr>
      <t xml:space="preserve">Electricity </t>
    </r>
    <r>
      <rPr>
        <b/>
        <sz val="22"/>
        <color theme="1"/>
        <rFont val="Calibri"/>
        <family val="2"/>
        <scheme val="minor"/>
      </rPr>
      <t xml:space="preserve"> </t>
    </r>
  </si>
  <si>
    <t xml:space="preserve">Unit cost:  RMB2.75 / m³ </t>
  </si>
  <si>
    <t xml:space="preserve">Unit cost:  RMB0.5383 / kW-h </t>
  </si>
  <si>
    <t>17-18     Month</t>
  </si>
  <si>
    <r>
      <t>Unit cost:  RMB</t>
    </r>
    <r>
      <rPr>
        <b/>
        <sz val="16"/>
        <color rgb="FFFF0000"/>
        <rFont val="Calibri (Body)"/>
      </rPr>
      <t>3.19</t>
    </r>
    <r>
      <rPr>
        <sz val="16"/>
        <color theme="8"/>
        <rFont val="Calibri"/>
        <family val="2"/>
        <scheme val="minor"/>
      </rPr>
      <t xml:space="preserve">/ m³ </t>
    </r>
  </si>
  <si>
    <t>2016-2017</t>
  </si>
  <si>
    <t>Current Year                           (Unit Cost: RMB3.19)</t>
  </si>
  <si>
    <t>16-17 Reading            ( Unit: m³ )</t>
  </si>
  <si>
    <t>Current Year Reading            ( Unit: m³ )</t>
  </si>
  <si>
    <t>16-17 Reading               ( Unit: m³ )</t>
  </si>
  <si>
    <t>16-17 Cost              (Unit Cost: RMB3.25)</t>
  </si>
  <si>
    <t>Current Year Cost                           (Unit Cost:RMB0.5383)</t>
  </si>
  <si>
    <t>16-17  Cost                           (Unit Cost:RMB0.5383)</t>
  </si>
  <si>
    <t>16-17 Reading             ( Unit: kW-h )</t>
  </si>
  <si>
    <t>Current Year Reading  ( Unit: kW-h )</t>
  </si>
  <si>
    <t xml:space="preserve"> 16-17Cost                            (Unit Cost: RMB2.75)</t>
  </si>
  <si>
    <t>Current Year Cost                            (Unit Cost: RMB2.75)</t>
  </si>
  <si>
    <t>Current Year Reading  ( Unit: m³ )</t>
  </si>
  <si>
    <t>Current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</si>
</sst>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¥-804]* #,##0.00_ ;_ [$¥-804]* \-#,##0.00_ ;_ [$¥-804]* &quot;-&quot;??_ ;_ @_ "/>
    <numFmt numFmtId="165" formatCode="_ [$¥-804]* #,##0_ ;_ [$¥-804]* \-#,##0_ ;_ [$¥-804]* &quot;-&quot;??_ ;_ @_ "/>
  </numFmts>
  <fonts count="28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1"/>
      <name val="Calibri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4"/>
      <color theme="8"/>
      <name val="Helvetica"/>
      <family val="2"/>
    </font>
    <font>
      <b/>
      <sz val="14"/>
      <color theme="8"/>
      <name val="Helvetica"/>
      <family val="2"/>
    </font>
    <font>
      <b/>
      <sz val="14"/>
      <color indexed="8"/>
      <name val="Helvetica"/>
      <family val="2"/>
    </font>
    <font>
      <sz val="14"/>
      <color indexed="8"/>
      <name val="Helvetica"/>
      <family val="2"/>
    </font>
    <font>
      <b/>
      <sz val="14"/>
      <color rgb="FFFF0000"/>
      <name val="Helvetica"/>
      <family val="2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sz val="16"/>
      <color theme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8"/>
      <name val="Helvetica"/>
      <family val="2"/>
    </font>
    <font>
      <b/>
      <sz val="16"/>
      <color rgb="FFFF0000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FF0000"/>
      <name val="Calibri (Body)"/>
    </font>
    <font>
      <sz val="14"/>
      <color theme="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horizontal="right" vertical="center"/>
    </xf>
    <xf numFmtId="1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Power Meter</a:t>
            </a:r>
            <a:r>
              <a:rPr lang="en-US" b="1" baseline="0"/>
              <a:t> Reading Chart </a:t>
            </a:r>
          </a:p>
          <a:p>
            <a:pPr>
              <a:defRPr b="1"/>
            </a:pPr>
            <a:r>
              <a:rPr lang="en-US" b="1" baseline="0"/>
              <a:t>( Unit: kW-h )</a:t>
            </a:r>
            <a:endParaRPr lang="en-US" b="1"/>
          </a:p>
        </c:rich>
      </c:tx>
      <c:layout>
        <c:manualLayout>
          <c:xMode val="edge"/>
          <c:yMode val="edge"/>
          <c:x val="0.387674904475588"/>
          <c:y val="0.020145495243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82658900392221"/>
          <c:y val="0.118241773509675"/>
          <c:w val="0.879559323741249"/>
          <c:h val="0.719012604500148"/>
        </c:manualLayout>
      </c:layout>
      <c:lineChart>
        <c:grouping val="standard"/>
        <c:varyColors val="0"/>
        <c:ser>
          <c:idx val="0"/>
          <c:order val="0"/>
          <c:tx>
            <c:strRef>
              <c:f>'Power 02'!$C$3</c:f>
              <c:strCache>
                <c:ptCount val="1"/>
                <c:pt idx="0">
                  <c:v>16-17 Reading             ( Unit: kW-h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02'!$C$4:$C$15</c:f>
              <c:numCache>
                <c:formatCode>#,##0</c:formatCode>
                <c:ptCount val="12"/>
                <c:pt idx="0">
                  <c:v>172380.0</c:v>
                </c:pt>
                <c:pt idx="1">
                  <c:v>424500.0</c:v>
                </c:pt>
                <c:pt idx="2">
                  <c:v>324630.0</c:v>
                </c:pt>
                <c:pt idx="3">
                  <c:v>204630.0</c:v>
                </c:pt>
                <c:pt idx="4">
                  <c:v>219240.0</c:v>
                </c:pt>
                <c:pt idx="5">
                  <c:v>165180.0</c:v>
                </c:pt>
                <c:pt idx="6">
                  <c:v>217770.0</c:v>
                </c:pt>
                <c:pt idx="7">
                  <c:v>201300.0</c:v>
                </c:pt>
                <c:pt idx="8">
                  <c:v>224700.0</c:v>
                </c:pt>
                <c:pt idx="9">
                  <c:v>205020.0</c:v>
                </c:pt>
                <c:pt idx="10">
                  <c:v>302100.0</c:v>
                </c:pt>
                <c:pt idx="11">
                  <c:v>213716.5555555555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02'!$E$3</c:f>
              <c:strCache>
                <c:ptCount val="1"/>
                <c:pt idx="0">
                  <c:v>Current Year Reading  ( Unit: kW-h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02'!$E$4:$E$15</c:f>
              <c:numCache>
                <c:formatCode>#,##0</c:formatCode>
                <c:ptCount val="12"/>
                <c:pt idx="0">
                  <c:v>215280.0</c:v>
                </c:pt>
                <c:pt idx="1">
                  <c:v>400890.0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75632"/>
        <c:axId val="21180288"/>
      </c:lineChart>
      <c:catAx>
        <c:axId val="2117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0288"/>
        <c:crosses val="autoZero"/>
        <c:auto val="1"/>
        <c:lblAlgn val="ctr"/>
        <c:lblOffset val="100"/>
        <c:noMultiLvlLbl val="0"/>
      </c:catAx>
      <c:valAx>
        <c:axId val="21180288"/>
        <c:scaling>
          <c:orientation val="minMax"/>
          <c:max val="450000.0"/>
          <c:min val="100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632"/>
        <c:crosses val="autoZero"/>
        <c:crossBetween val="between"/>
        <c:majorUnit val="5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879368735624464"/>
          <c:y val="0.928823341482966"/>
          <c:w val="0.875298826452663"/>
          <c:h val="0.0499892811890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Water Meter Reading Chart</a:t>
            </a:r>
          </a:p>
          <a:p>
            <a:pPr>
              <a:defRPr sz="1600" b="1"/>
            </a:pPr>
            <a:r>
              <a:rPr lang="en-US" sz="1600" b="1"/>
              <a:t>( Unit: m³)</a:t>
            </a:r>
          </a:p>
        </c:rich>
      </c:tx>
      <c:layout>
        <c:manualLayout>
          <c:xMode val="edge"/>
          <c:yMode val="edge"/>
          <c:x val="0.359775210486309"/>
          <c:y val="0.0177383592017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55048900587715"/>
          <c:y val="0.133177903543307"/>
          <c:w val="0.912506977694071"/>
          <c:h val="0.71173913807649"/>
        </c:manualLayout>
      </c:layout>
      <c:lineChart>
        <c:grouping val="standard"/>
        <c:varyColors val="0"/>
        <c:ser>
          <c:idx val="0"/>
          <c:order val="0"/>
          <c:tx>
            <c:strRef>
              <c:f>'Water 03'!$C$3</c:f>
              <c:strCache>
                <c:ptCount val="1"/>
                <c:pt idx="0">
                  <c:v>16-17 Reading             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03'!$C$4:$C$15</c:f>
              <c:numCache>
                <c:formatCode>#,##0</c:formatCode>
                <c:ptCount val="12"/>
                <c:pt idx="0">
                  <c:v>2893.0</c:v>
                </c:pt>
                <c:pt idx="1">
                  <c:v>2661.0</c:v>
                </c:pt>
                <c:pt idx="2">
                  <c:v>2094.0</c:v>
                </c:pt>
                <c:pt idx="3">
                  <c:v>1574.0</c:v>
                </c:pt>
                <c:pt idx="4">
                  <c:v>1523.0</c:v>
                </c:pt>
                <c:pt idx="5">
                  <c:v>1320.0</c:v>
                </c:pt>
                <c:pt idx="6">
                  <c:v>1271.0</c:v>
                </c:pt>
                <c:pt idx="7">
                  <c:v>1662.0</c:v>
                </c:pt>
                <c:pt idx="8">
                  <c:v>1369.0</c:v>
                </c:pt>
                <c:pt idx="9">
                  <c:v>1550.0</c:v>
                </c:pt>
                <c:pt idx="10">
                  <c:v>1810.0</c:v>
                </c:pt>
                <c:pt idx="11">
                  <c:v>1806.013579049466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'Water 03'!$E$3</c:f>
              <c:strCache>
                <c:ptCount val="1"/>
                <c:pt idx="0">
                  <c:v>Current Year Reading          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03'!$E$4:$E$15</c:f>
              <c:numCache>
                <c:formatCode>#,##0</c:formatCode>
                <c:ptCount val="12"/>
                <c:pt idx="0">
                  <c:v>1725.0</c:v>
                </c:pt>
                <c:pt idx="1">
                  <c:v>1699.0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1605696"/>
        <c:axId val="10708032"/>
      </c:lineChart>
      <c:catAx>
        <c:axId val="-3160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8032"/>
        <c:crosses val="autoZero"/>
        <c:auto val="1"/>
        <c:lblAlgn val="ctr"/>
        <c:lblOffset val="100"/>
        <c:noMultiLvlLbl val="0"/>
      </c:catAx>
      <c:valAx>
        <c:axId val="10708032"/>
        <c:scaling>
          <c:orientation val="minMax"/>
          <c:max val="3000.0"/>
          <c:min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05696"/>
        <c:crosses val="autoZero"/>
        <c:crossBetween val="between"/>
        <c:majorUnit val="4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43920412675018"/>
          <c:y val="0.927008921556646"/>
          <c:w val="0.909535740604274"/>
          <c:h val="0.055252719241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Gas Meter Reading Chart </a:t>
            </a:r>
          </a:p>
          <a:p>
            <a:pPr>
              <a:defRPr sz="1600" b="1"/>
            </a:pPr>
            <a:r>
              <a:rPr lang="en-US" sz="1600" b="1"/>
              <a:t> (</a:t>
            </a:r>
            <a:r>
              <a:rPr lang="zh-CN" altLang="en-US" sz="1600" b="1"/>
              <a:t> </a:t>
            </a:r>
            <a:r>
              <a:rPr lang="en-US" sz="1600" b="1"/>
              <a:t>Unit: m³ )</a:t>
            </a:r>
          </a:p>
        </c:rich>
      </c:tx>
      <c:layout>
        <c:manualLayout>
          <c:xMode val="edge"/>
          <c:yMode val="edge"/>
          <c:x val="0.378931408191044"/>
          <c:y val="0.0165009734833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635136144087"/>
          <c:y val="0.130571175794037"/>
          <c:w val="0.905859393396394"/>
          <c:h val="0.737643634433336"/>
        </c:manualLayout>
      </c:layout>
      <c:lineChart>
        <c:grouping val="standard"/>
        <c:varyColors val="0"/>
        <c:ser>
          <c:idx val="0"/>
          <c:order val="0"/>
          <c:tx>
            <c:strRef>
              <c:f>'Gas 04'!$C$3</c:f>
              <c:strCache>
                <c:ptCount val="1"/>
                <c:pt idx="0">
                  <c:v>16-17 Reading          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04'!$C$4:$C$15</c:f>
              <c:numCache>
                <c:formatCode>#,##0</c:formatCode>
                <c:ptCount val="12"/>
                <c:pt idx="0">
                  <c:v>1623.345454545454</c:v>
                </c:pt>
                <c:pt idx="1">
                  <c:v>4640.290909090908</c:v>
                </c:pt>
                <c:pt idx="2">
                  <c:v>7438.836363636364</c:v>
                </c:pt>
                <c:pt idx="3">
                  <c:v>6480.145454545455</c:v>
                </c:pt>
                <c:pt idx="4">
                  <c:v>35052.72727272727</c:v>
                </c:pt>
                <c:pt idx="5">
                  <c:v>14246.10909090909</c:v>
                </c:pt>
                <c:pt idx="6">
                  <c:v>66320.0</c:v>
                </c:pt>
                <c:pt idx="7">
                  <c:v>33848.0</c:v>
                </c:pt>
                <c:pt idx="8">
                  <c:v>520.0</c:v>
                </c:pt>
                <c:pt idx="9">
                  <c:v>25173.0</c:v>
                </c:pt>
                <c:pt idx="10">
                  <c:v>8295.0</c:v>
                </c:pt>
                <c:pt idx="11">
                  <c:v>5466.0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04'!$E$3</c:f>
              <c:strCache>
                <c:ptCount val="1"/>
                <c:pt idx="0">
                  <c:v>Current Year Reading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04'!$E$4:$E$15</c:f>
              <c:numCache>
                <c:formatCode>#,##0</c:formatCode>
                <c:ptCount val="12"/>
                <c:pt idx="0">
                  <c:v>1954.0</c:v>
                </c:pt>
                <c:pt idx="1">
                  <c:v>4254.0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72656"/>
        <c:axId val="16051664"/>
      </c:lineChart>
      <c:catAx>
        <c:axId val="1597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664"/>
        <c:crosses val="autoZero"/>
        <c:auto val="1"/>
        <c:lblAlgn val="ctr"/>
        <c:lblOffset val="100"/>
        <c:noMultiLvlLbl val="0"/>
      </c:catAx>
      <c:valAx>
        <c:axId val="1605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72656"/>
        <c:crosses val="autoZero"/>
        <c:crossBetween val="between"/>
        <c:majorUnit val="10000.0"/>
        <c:minorUnit val="5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75929978118162"/>
          <c:y val="0.933936835576078"/>
          <c:w val="0.885660102115244"/>
          <c:h val="0.0566340372226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157690</xdr:colOff>
      <xdr:row>16</xdr:row>
      <xdr:rowOff>140758</xdr:rowOff>
    </xdr:from>
    <xdr:to>
      <xdr:col>4</xdr:col>
      <xdr:colOff>1676399</xdr:colOff>
      <xdr:row>45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114300</xdr:rowOff>
    </xdr:from>
    <xdr:to>
      <xdr:col>4</xdr:col>
      <xdr:colOff>1701800</xdr:colOff>
      <xdr:row>45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76200</xdr:rowOff>
    </xdr:from>
    <xdr:to>
      <xdr:col>4</xdr:col>
      <xdr:colOff>1803400</xdr:colOff>
      <xdr:row>44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="90" zoomScalePageLayoutView="90" workbookViewId="0">
      <selection activeCell="B6" sqref="B6"/>
    </sheetView>
  </sheetViews>
  <sheetFormatPr baseColWidth="10" defaultRowHeight="16" x14ac:dyDescent="0.2"/>
  <cols>
    <col min="1" max="1" width="15.5" style="1" bestFit="1" customWidth="1"/>
    <col min="2" max="2" width="17.83203125" style="2" bestFit="1" customWidth="1"/>
    <col min="3" max="3" width="16.83203125" style="7" customWidth="1"/>
    <col min="4" max="4" width="16.83203125" style="2" customWidth="1"/>
    <col min="5" max="5" width="16.83203125" style="7" customWidth="1"/>
    <col min="6" max="6" width="16.83203125" style="2" customWidth="1"/>
    <col min="7" max="7" width="16.83203125" style="8" customWidth="1"/>
  </cols>
  <sheetData>
    <row r="1" spans="1:7" s="6" customFormat="1" ht="29" customHeight="1" x14ac:dyDescent="0.25">
      <c r="A1" s="53" t="s">
        <v>24</v>
      </c>
      <c r="B1" s="56" t="s">
        <v>21</v>
      </c>
      <c r="C1" s="57"/>
      <c r="D1" s="56" t="s">
        <v>20</v>
      </c>
      <c r="E1" s="57"/>
      <c r="F1" s="56" t="s">
        <v>0</v>
      </c>
      <c r="G1" s="57"/>
    </row>
    <row r="2" spans="1:7" s="6" customFormat="1" ht="29" customHeight="1" x14ac:dyDescent="0.25">
      <c r="A2" s="54"/>
      <c r="B2" s="58" t="s">
        <v>23</v>
      </c>
      <c r="C2" s="59"/>
      <c r="D2" s="58" t="s">
        <v>25</v>
      </c>
      <c r="E2" s="59"/>
      <c r="F2" s="58" t="s">
        <v>22</v>
      </c>
      <c r="G2" s="59"/>
    </row>
    <row r="3" spans="1:7" s="5" customFormat="1" ht="29" customHeight="1" x14ac:dyDescent="0.25">
      <c r="A3" s="55"/>
      <c r="B3" s="15" t="s">
        <v>19</v>
      </c>
      <c r="C3" s="19" t="s">
        <v>18</v>
      </c>
      <c r="D3" s="15" t="s">
        <v>19</v>
      </c>
      <c r="E3" s="19" t="s">
        <v>18</v>
      </c>
      <c r="F3" s="15" t="s">
        <v>19</v>
      </c>
      <c r="G3" s="19" t="s">
        <v>18</v>
      </c>
    </row>
    <row r="4" spans="1:7" ht="51" customHeight="1" x14ac:dyDescent="0.2">
      <c r="A4" s="20">
        <v>42948</v>
      </c>
      <c r="B4" s="16">
        <f>75255.08+41177.25</f>
        <v>116432.33</v>
      </c>
      <c r="C4" s="17">
        <f>73950+141330</f>
        <v>215280</v>
      </c>
      <c r="D4" s="16">
        <v>5502.75</v>
      </c>
      <c r="E4" s="17">
        <f>D4/3.19</f>
        <v>1725</v>
      </c>
      <c r="F4" s="16">
        <f>11+1097.25+4265.25</f>
        <v>5373.5</v>
      </c>
      <c r="G4" s="18">
        <f>F4/2.75</f>
        <v>1954</v>
      </c>
    </row>
    <row r="5" spans="1:7" ht="51" customHeight="1" x14ac:dyDescent="0.2">
      <c r="A5" s="20">
        <v>42979</v>
      </c>
      <c r="B5" s="16">
        <f>104700+108764.99</f>
        <v>213464.99</v>
      </c>
      <c r="C5" s="17">
        <f>155490+245400</f>
        <v>400890</v>
      </c>
      <c r="D5" s="16">
        <v>5419.81</v>
      </c>
      <c r="E5" s="17">
        <f>D5/3.19</f>
        <v>1699.0000000000002</v>
      </c>
      <c r="F5" s="16">
        <f>1116.5+8819.25+1762.75</f>
        <v>11698.5</v>
      </c>
      <c r="G5" s="18">
        <f>F5/2.75</f>
        <v>4254</v>
      </c>
    </row>
    <row r="6" spans="1:7" ht="51" customHeight="1" x14ac:dyDescent="0.2">
      <c r="A6" s="20">
        <v>43009</v>
      </c>
      <c r="B6" s="16"/>
      <c r="C6" s="17"/>
      <c r="D6" s="16"/>
      <c r="E6" s="17">
        <f t="shared" ref="E6:E15" si="0">D6/3.25</f>
        <v>0</v>
      </c>
      <c r="F6" s="16"/>
      <c r="G6" s="18">
        <f t="shared" ref="G6:G15" si="1">F6/2.75</f>
        <v>0</v>
      </c>
    </row>
    <row r="7" spans="1:7" ht="51" customHeight="1" x14ac:dyDescent="0.2">
      <c r="A7" s="20">
        <v>43040</v>
      </c>
      <c r="B7" s="16"/>
      <c r="C7" s="17"/>
      <c r="D7" s="16"/>
      <c r="E7" s="17">
        <f t="shared" si="0"/>
        <v>0</v>
      </c>
      <c r="F7" s="16"/>
      <c r="G7" s="18">
        <f t="shared" si="1"/>
        <v>0</v>
      </c>
    </row>
    <row r="8" spans="1:7" ht="51" customHeight="1" x14ac:dyDescent="0.2">
      <c r="A8" s="20">
        <v>43070</v>
      </c>
      <c r="B8" s="16"/>
      <c r="C8" s="17"/>
      <c r="D8" s="16"/>
      <c r="E8" s="17">
        <f t="shared" si="0"/>
        <v>0</v>
      </c>
      <c r="F8" s="16"/>
      <c r="G8" s="18">
        <f t="shared" si="1"/>
        <v>0</v>
      </c>
    </row>
    <row r="9" spans="1:7" ht="51" customHeight="1" x14ac:dyDescent="0.2">
      <c r="A9" s="20">
        <v>43101</v>
      </c>
      <c r="B9" s="16"/>
      <c r="C9" s="17"/>
      <c r="D9" s="16"/>
      <c r="E9" s="17">
        <f t="shared" si="0"/>
        <v>0</v>
      </c>
      <c r="F9" s="16"/>
      <c r="G9" s="18">
        <f t="shared" si="1"/>
        <v>0</v>
      </c>
    </row>
    <row r="10" spans="1:7" ht="51" customHeight="1" x14ac:dyDescent="0.2">
      <c r="A10" s="20">
        <v>43132</v>
      </c>
      <c r="B10" s="16"/>
      <c r="C10" s="17"/>
      <c r="D10" s="16"/>
      <c r="E10" s="17">
        <f t="shared" si="0"/>
        <v>0</v>
      </c>
      <c r="F10" s="16"/>
      <c r="G10" s="18">
        <f t="shared" si="1"/>
        <v>0</v>
      </c>
    </row>
    <row r="11" spans="1:7" ht="51" customHeight="1" x14ac:dyDescent="0.2">
      <c r="A11" s="20">
        <v>43160</v>
      </c>
      <c r="B11" s="16"/>
      <c r="C11" s="17"/>
      <c r="D11" s="16"/>
      <c r="E11" s="17">
        <f t="shared" si="0"/>
        <v>0</v>
      </c>
      <c r="F11" s="16"/>
      <c r="G11" s="18">
        <f t="shared" si="1"/>
        <v>0</v>
      </c>
    </row>
    <row r="12" spans="1:7" ht="51" customHeight="1" x14ac:dyDescent="0.2">
      <c r="A12" s="20">
        <v>43191</v>
      </c>
      <c r="B12" s="16"/>
      <c r="C12" s="17"/>
      <c r="D12" s="16"/>
      <c r="E12" s="17">
        <f t="shared" si="0"/>
        <v>0</v>
      </c>
      <c r="F12" s="16"/>
      <c r="G12" s="18">
        <f t="shared" si="1"/>
        <v>0</v>
      </c>
    </row>
    <row r="13" spans="1:7" ht="51" customHeight="1" x14ac:dyDescent="0.2">
      <c r="A13" s="20">
        <v>43221</v>
      </c>
      <c r="B13" s="16"/>
      <c r="C13" s="17"/>
      <c r="D13" s="16"/>
      <c r="E13" s="17">
        <f t="shared" si="0"/>
        <v>0</v>
      </c>
      <c r="F13" s="16"/>
      <c r="G13" s="18">
        <f>F13/2.75</f>
        <v>0</v>
      </c>
    </row>
    <row r="14" spans="1:7" ht="51" customHeight="1" x14ac:dyDescent="0.2">
      <c r="A14" s="25">
        <v>43252</v>
      </c>
      <c r="B14" s="26"/>
      <c r="C14" s="27"/>
      <c r="D14" s="26"/>
      <c r="E14" s="27">
        <f t="shared" si="0"/>
        <v>0</v>
      </c>
      <c r="F14" s="26"/>
      <c r="G14" s="28">
        <f t="shared" si="1"/>
        <v>0</v>
      </c>
    </row>
    <row r="15" spans="1:7" ht="51" customHeight="1" x14ac:dyDescent="0.2">
      <c r="A15" s="20">
        <v>43282</v>
      </c>
      <c r="B15" s="16"/>
      <c r="C15" s="17"/>
      <c r="D15" s="16"/>
      <c r="E15" s="17">
        <f t="shared" si="0"/>
        <v>0</v>
      </c>
      <c r="F15" s="16"/>
      <c r="G15" s="18">
        <f t="shared" si="1"/>
        <v>0</v>
      </c>
    </row>
    <row r="16" spans="1:7" ht="51" customHeight="1" x14ac:dyDescent="0.2">
      <c r="A16" s="21" t="s">
        <v>1</v>
      </c>
      <c r="B16" s="22">
        <f t="shared" ref="B16:G16" si="2">SUM(B4:B15)</f>
        <v>329897.32</v>
      </c>
      <c r="C16" s="23">
        <f t="shared" si="2"/>
        <v>616170</v>
      </c>
      <c r="D16" s="22">
        <f t="shared" si="2"/>
        <v>10922.560000000001</v>
      </c>
      <c r="E16" s="23">
        <f t="shared" si="2"/>
        <v>3424</v>
      </c>
      <c r="F16" s="22">
        <f t="shared" si="2"/>
        <v>17072</v>
      </c>
      <c r="G16" s="24">
        <f t="shared" si="2"/>
        <v>6208</v>
      </c>
    </row>
  </sheetData>
  <mergeCells count="7">
    <mergeCell ref="A1:A3"/>
    <mergeCell ref="B1:C1"/>
    <mergeCell ref="D1:E1"/>
    <mergeCell ref="F1:G1"/>
    <mergeCell ref="B2:C2"/>
    <mergeCell ref="D2:E2"/>
    <mergeCell ref="F2:G2"/>
  </mergeCells>
  <phoneticPr fontId="2" type="noConversion"/>
  <pageMargins left="0.7" right="0.7" top="0.75" bottom="0.75" header="0.3" footer="0.3"/>
  <pageSetup paperSize="9" scale="70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17" workbookViewId="0">
      <selection activeCell="E40" sqref="E40"/>
    </sheetView>
  </sheetViews>
  <sheetFormatPr baseColWidth="10" defaultRowHeight="16" x14ac:dyDescent="0.2"/>
  <cols>
    <col min="1" max="1" width="18" style="1" customWidth="1"/>
    <col min="2" max="2" width="26.33203125" style="48" customWidth="1"/>
    <col min="3" max="3" width="24.83203125" style="49" customWidth="1"/>
    <col min="4" max="4" width="26.33203125" style="48" customWidth="1"/>
    <col min="5" max="5" width="25.83203125" style="50" customWidth="1"/>
  </cols>
  <sheetData>
    <row r="1" spans="1:5" ht="30" customHeight="1" x14ac:dyDescent="0.2">
      <c r="A1" s="65" t="s">
        <v>16</v>
      </c>
      <c r="B1" s="65"/>
      <c r="C1" s="65"/>
      <c r="D1" s="65"/>
      <c r="E1" s="65"/>
    </row>
    <row r="2" spans="1:5" ht="30" customHeight="1" x14ac:dyDescent="0.2">
      <c r="A2" s="63" t="s">
        <v>2</v>
      </c>
      <c r="B2" s="60" t="s">
        <v>26</v>
      </c>
      <c r="C2" s="61"/>
      <c r="D2" s="62" t="s">
        <v>39</v>
      </c>
      <c r="E2" s="62"/>
    </row>
    <row r="3" spans="1:5" ht="36" x14ac:dyDescent="0.2">
      <c r="A3" s="64"/>
      <c r="B3" s="30" t="s">
        <v>33</v>
      </c>
      <c r="C3" s="9" t="s">
        <v>34</v>
      </c>
      <c r="D3" s="30" t="s">
        <v>32</v>
      </c>
      <c r="E3" s="30" t="s">
        <v>35</v>
      </c>
    </row>
    <row r="4" spans="1:5" ht="30" customHeight="1" x14ac:dyDescent="0.2">
      <c r="A4" s="12" t="s">
        <v>3</v>
      </c>
      <c r="B4" s="41">
        <v>93908.67</v>
      </c>
      <c r="C4" s="32">
        <f>104430+67950</f>
        <v>172380</v>
      </c>
      <c r="D4" s="41">
        <v>116432.33</v>
      </c>
      <c r="E4" s="32">
        <v>215280</v>
      </c>
    </row>
    <row r="5" spans="1:5" ht="30" customHeight="1" x14ac:dyDescent="0.2">
      <c r="A5" s="13" t="s">
        <v>4</v>
      </c>
      <c r="B5" s="42">
        <v>226380.85</v>
      </c>
      <c r="C5" s="32">
        <f>256350+168150</f>
        <v>424500</v>
      </c>
      <c r="D5" s="42">
        <v>213464.99</v>
      </c>
      <c r="E5" s="32">
        <v>400890</v>
      </c>
    </row>
    <row r="6" spans="1:5" ht="30" customHeight="1" x14ac:dyDescent="0.2">
      <c r="A6" s="13" t="s">
        <v>5</v>
      </c>
      <c r="B6" s="43">
        <v>173124.71</v>
      </c>
      <c r="C6" s="32">
        <f>200520+124110</f>
        <v>324630</v>
      </c>
      <c r="D6" s="43"/>
      <c r="E6" s="32"/>
    </row>
    <row r="7" spans="1:5" ht="30" customHeight="1" x14ac:dyDescent="0.2">
      <c r="A7" s="13" t="s">
        <v>6</v>
      </c>
      <c r="B7" s="43">
        <v>110742.43</v>
      </c>
      <c r="C7" s="32">
        <f>137190+67440</f>
        <v>204630</v>
      </c>
      <c r="D7" s="43"/>
      <c r="E7" s="32"/>
    </row>
    <row r="8" spans="1:5" ht="30" customHeight="1" x14ac:dyDescent="0.2">
      <c r="A8" s="13" t="s">
        <v>7</v>
      </c>
      <c r="B8" s="42">
        <v>117171.05</v>
      </c>
      <c r="C8" s="32">
        <f>130740+88500</f>
        <v>219240</v>
      </c>
      <c r="D8" s="42"/>
      <c r="E8" s="32"/>
    </row>
    <row r="9" spans="1:5" ht="30" customHeight="1" x14ac:dyDescent="0.2">
      <c r="A9" s="13" t="s">
        <v>8</v>
      </c>
      <c r="B9" s="43">
        <v>90031.52</v>
      </c>
      <c r="C9" s="32">
        <f>103620+61560</f>
        <v>165180</v>
      </c>
      <c r="D9" s="43"/>
      <c r="E9" s="32"/>
    </row>
    <row r="10" spans="1:5" ht="30" customHeight="1" x14ac:dyDescent="0.2">
      <c r="A10" s="13" t="s">
        <v>9</v>
      </c>
      <c r="B10" s="42">
        <v>116450.78</v>
      </c>
      <c r="C10" s="32">
        <f>79959+3531+121301+12979</f>
        <v>217770</v>
      </c>
      <c r="D10" s="42"/>
      <c r="E10" s="32"/>
    </row>
    <row r="11" spans="1:5" ht="30" customHeight="1" x14ac:dyDescent="0.2">
      <c r="A11" s="13" t="s">
        <v>10</v>
      </c>
      <c r="B11" s="42">
        <v>107571.99</v>
      </c>
      <c r="C11" s="32">
        <f>110762+12088+75019+3431</f>
        <v>201300</v>
      </c>
      <c r="D11" s="42"/>
      <c r="E11" s="32"/>
    </row>
    <row r="12" spans="1:5" ht="30" customHeight="1" x14ac:dyDescent="0.2">
      <c r="A12" s="13" t="s">
        <v>11</v>
      </c>
      <c r="B12" s="44">
        <f>96800+23340.36</f>
        <v>120140.36</v>
      </c>
      <c r="C12" s="32">
        <f>132600+92100</f>
        <v>224700</v>
      </c>
      <c r="D12" s="44"/>
      <c r="E12" s="32"/>
    </row>
    <row r="13" spans="1:5" ht="30" customHeight="1" x14ac:dyDescent="0.2">
      <c r="A13" s="13" t="s">
        <v>12</v>
      </c>
      <c r="B13" s="42">
        <f>108100+1922.35</f>
        <v>110022.35</v>
      </c>
      <c r="C13" s="32">
        <f>130230+74790</f>
        <v>205020</v>
      </c>
      <c r="D13" s="42"/>
      <c r="E13" s="32"/>
    </row>
    <row r="14" spans="1:5" ht="30" customHeight="1" x14ac:dyDescent="0.2">
      <c r="A14" s="13" t="s">
        <v>13</v>
      </c>
      <c r="B14" s="42">
        <f>99000+62066.78</f>
        <v>161066.78</v>
      </c>
      <c r="C14" s="32">
        <f>172830+129270</f>
        <v>302100</v>
      </c>
      <c r="D14" s="42"/>
      <c r="E14" s="32"/>
    </row>
    <row r="15" spans="1:5" ht="30" customHeight="1" x14ac:dyDescent="0.2">
      <c r="A15" s="14" t="s">
        <v>14</v>
      </c>
      <c r="B15" s="45">
        <v>115406.94</v>
      </c>
      <c r="C15" s="46">
        <f>B15/0.54</f>
        <v>213716.55555555553</v>
      </c>
      <c r="D15" s="45"/>
      <c r="E15" s="47"/>
    </row>
    <row r="16" spans="1:5" s="3" customFormat="1" ht="30" customHeight="1" x14ac:dyDescent="0.2">
      <c r="A16" s="11" t="s">
        <v>1</v>
      </c>
      <c r="B16" s="35">
        <f>SUM(B4:B15)</f>
        <v>1542018.4300000002</v>
      </c>
      <c r="C16" s="36">
        <f>SUM(C4:C15)</f>
        <v>2875166.5555555555</v>
      </c>
      <c r="D16" s="37">
        <f>SUM(D4:D15)</f>
        <v>329897.32</v>
      </c>
      <c r="E16" s="36">
        <f>SUM(E4:E15)</f>
        <v>616170</v>
      </c>
    </row>
  </sheetData>
  <mergeCells count="4">
    <mergeCell ref="B2:C2"/>
    <mergeCell ref="D2:E2"/>
    <mergeCell ref="A2:A3"/>
    <mergeCell ref="A1:E1"/>
  </mergeCells>
  <phoneticPr fontId="2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view="pageLayout" topLeftCell="A18" workbookViewId="0">
      <selection activeCell="E4" sqref="E4:E5"/>
    </sheetView>
  </sheetViews>
  <sheetFormatPr baseColWidth="10" defaultRowHeight="16" x14ac:dyDescent="0.2"/>
  <cols>
    <col min="1" max="1" width="16.33203125" customWidth="1"/>
    <col min="2" max="2" width="25.83203125" style="38" customWidth="1"/>
    <col min="3" max="3" width="25.83203125" style="39" customWidth="1"/>
    <col min="4" max="4" width="25.83203125" style="38" customWidth="1"/>
    <col min="5" max="5" width="25.83203125" style="39" customWidth="1"/>
  </cols>
  <sheetData>
    <row r="1" spans="1:5" s="4" customFormat="1" ht="21" x14ac:dyDescent="0.25">
      <c r="A1" s="66" t="s">
        <v>15</v>
      </c>
      <c r="B1" s="66"/>
      <c r="C1" s="66"/>
      <c r="D1" s="66"/>
      <c r="E1" s="66"/>
    </row>
    <row r="2" spans="1:5" s="4" customFormat="1" ht="29" customHeight="1" x14ac:dyDescent="0.25">
      <c r="A2" s="63" t="s">
        <v>2</v>
      </c>
      <c r="B2" s="62" t="s">
        <v>26</v>
      </c>
      <c r="C2" s="62"/>
      <c r="D2" s="62" t="s">
        <v>39</v>
      </c>
      <c r="E2" s="62"/>
    </row>
    <row r="3" spans="1:5" s="4" customFormat="1" ht="36" x14ac:dyDescent="0.25">
      <c r="A3" s="64"/>
      <c r="B3" s="30" t="s">
        <v>31</v>
      </c>
      <c r="C3" s="9" t="s">
        <v>30</v>
      </c>
      <c r="D3" s="29" t="s">
        <v>27</v>
      </c>
      <c r="E3" s="40" t="s">
        <v>29</v>
      </c>
    </row>
    <row r="4" spans="1:5" s="4" customFormat="1" ht="29" customHeight="1" x14ac:dyDescent="0.25">
      <c r="A4" s="10" t="s">
        <v>3</v>
      </c>
      <c r="B4" s="31">
        <v>9402.25</v>
      </c>
      <c r="C4" s="32">
        <f>B4/3.25</f>
        <v>2893</v>
      </c>
      <c r="D4" s="31">
        <v>5502.75</v>
      </c>
      <c r="E4" s="32">
        <f>D4/3.19</f>
        <v>1725</v>
      </c>
    </row>
    <row r="5" spans="1:5" s="4" customFormat="1" ht="29" customHeight="1" x14ac:dyDescent="0.25">
      <c r="A5" s="10" t="s">
        <v>4</v>
      </c>
      <c r="B5" s="31">
        <v>8648.25</v>
      </c>
      <c r="C5" s="32">
        <f t="shared" ref="C5:C13" si="0">B5/3.25</f>
        <v>2661</v>
      </c>
      <c r="D5" s="31">
        <v>5419.81</v>
      </c>
      <c r="E5" s="32">
        <f>D5/3.19</f>
        <v>1699.0000000000002</v>
      </c>
    </row>
    <row r="6" spans="1:5" s="4" customFormat="1" ht="29" customHeight="1" x14ac:dyDescent="0.25">
      <c r="A6" s="10" t="s">
        <v>5</v>
      </c>
      <c r="B6" s="31">
        <v>6805.5</v>
      </c>
      <c r="C6" s="32">
        <f t="shared" si="0"/>
        <v>2094</v>
      </c>
      <c r="D6" s="31"/>
      <c r="E6" s="32"/>
    </row>
    <row r="7" spans="1:5" s="4" customFormat="1" ht="29" customHeight="1" x14ac:dyDescent="0.25">
      <c r="A7" s="10" t="s">
        <v>6</v>
      </c>
      <c r="B7" s="31">
        <v>5115.5</v>
      </c>
      <c r="C7" s="32">
        <f t="shared" si="0"/>
        <v>1574</v>
      </c>
      <c r="D7" s="31"/>
      <c r="E7" s="32"/>
    </row>
    <row r="8" spans="1:5" s="4" customFormat="1" ht="29" customHeight="1" x14ac:dyDescent="0.25">
      <c r="A8" s="10" t="s">
        <v>7</v>
      </c>
      <c r="B8" s="31">
        <v>4949.75</v>
      </c>
      <c r="C8" s="32">
        <f t="shared" si="0"/>
        <v>1523</v>
      </c>
      <c r="D8" s="31"/>
      <c r="E8" s="32"/>
    </row>
    <row r="9" spans="1:5" s="4" customFormat="1" ht="29" customHeight="1" x14ac:dyDescent="0.25">
      <c r="A9" s="10" t="s">
        <v>8</v>
      </c>
      <c r="B9" s="31">
        <v>4290</v>
      </c>
      <c r="C9" s="32">
        <f t="shared" si="0"/>
        <v>1320</v>
      </c>
      <c r="D9" s="31"/>
      <c r="E9" s="32"/>
    </row>
    <row r="10" spans="1:5" s="4" customFormat="1" ht="29" customHeight="1" x14ac:dyDescent="0.25">
      <c r="A10" s="10" t="s">
        <v>9</v>
      </c>
      <c r="B10" s="31">
        <v>4130.75</v>
      </c>
      <c r="C10" s="32">
        <f t="shared" si="0"/>
        <v>1271</v>
      </c>
      <c r="D10" s="31"/>
      <c r="E10" s="32"/>
    </row>
    <row r="11" spans="1:5" s="4" customFormat="1" ht="29" customHeight="1" x14ac:dyDescent="0.25">
      <c r="A11" s="10" t="s">
        <v>10</v>
      </c>
      <c r="B11" s="31">
        <v>5401.5</v>
      </c>
      <c r="C11" s="32">
        <f t="shared" si="0"/>
        <v>1662</v>
      </c>
      <c r="D11" s="31"/>
      <c r="E11" s="32"/>
    </row>
    <row r="12" spans="1:5" s="4" customFormat="1" ht="29" customHeight="1" x14ac:dyDescent="0.25">
      <c r="A12" s="10" t="s">
        <v>11</v>
      </c>
      <c r="B12" s="31">
        <v>4449.25</v>
      </c>
      <c r="C12" s="32">
        <f t="shared" si="0"/>
        <v>1369</v>
      </c>
      <c r="D12" s="31"/>
      <c r="E12" s="32"/>
    </row>
    <row r="13" spans="1:5" s="4" customFormat="1" ht="29" customHeight="1" x14ac:dyDescent="0.25">
      <c r="A13" s="10" t="s">
        <v>12</v>
      </c>
      <c r="B13" s="31">
        <v>5037.5</v>
      </c>
      <c r="C13" s="32">
        <f t="shared" si="0"/>
        <v>1550</v>
      </c>
      <c r="D13" s="31"/>
      <c r="E13" s="32"/>
    </row>
    <row r="14" spans="1:5" s="4" customFormat="1" ht="29" customHeight="1" x14ac:dyDescent="0.25">
      <c r="A14" s="10" t="s">
        <v>13</v>
      </c>
      <c r="B14" s="33">
        <v>5773.9</v>
      </c>
      <c r="C14" s="34">
        <f>B14/3.19</f>
        <v>1810</v>
      </c>
      <c r="D14" s="31"/>
      <c r="E14" s="32"/>
    </row>
    <row r="15" spans="1:5" s="4" customFormat="1" ht="29" customHeight="1" x14ac:dyDescent="0.25">
      <c r="A15" s="10" t="s">
        <v>14</v>
      </c>
      <c r="B15" s="33">
        <v>5586</v>
      </c>
      <c r="C15" s="34">
        <f>B15/3.093</f>
        <v>1806.0135790494664</v>
      </c>
      <c r="D15" s="31"/>
      <c r="E15" s="32"/>
    </row>
    <row r="16" spans="1:5" s="4" customFormat="1" ht="29" customHeight="1" x14ac:dyDescent="0.25">
      <c r="A16" s="11" t="s">
        <v>1</v>
      </c>
      <c r="B16" s="35">
        <f>SUM(B4:B15)</f>
        <v>69590.149999999994</v>
      </c>
      <c r="C16" s="36">
        <f>SUM(C4:C15)</f>
        <v>21533.013579049468</v>
      </c>
      <c r="D16" s="37">
        <f>SUM(D4:D15)</f>
        <v>10922.560000000001</v>
      </c>
      <c r="E16" s="36">
        <f>SUM(E4:E15)</f>
        <v>3424</v>
      </c>
    </row>
  </sheetData>
  <mergeCells count="4">
    <mergeCell ref="B2:C2"/>
    <mergeCell ref="D2:E2"/>
    <mergeCell ref="A1:E1"/>
    <mergeCell ref="A2:A3"/>
  </mergeCells>
  <phoneticPr fontId="2" type="noConversion"/>
  <pageMargins left="0.7" right="0.7" top="0.75" bottom="0.75" header="0.3" footer="0.3"/>
  <pageSetup paperSize="9" orientation="landscape" horizontalDpi="0" verticalDpi="0"/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17" workbookViewId="0">
      <selection activeCell="E5" sqref="E5"/>
    </sheetView>
  </sheetViews>
  <sheetFormatPr baseColWidth="10" defaultRowHeight="16" x14ac:dyDescent="0.2"/>
  <cols>
    <col min="1" max="1" width="17.1640625" customWidth="1"/>
    <col min="2" max="2" width="25.83203125" style="38" customWidth="1"/>
    <col min="3" max="3" width="25" style="52" customWidth="1"/>
    <col min="4" max="4" width="25.83203125" style="38" customWidth="1"/>
    <col min="5" max="5" width="26.33203125" style="52" customWidth="1"/>
  </cols>
  <sheetData>
    <row r="1" spans="1:5" s="4" customFormat="1" ht="30" customHeight="1" x14ac:dyDescent="0.25">
      <c r="A1" s="67" t="s">
        <v>17</v>
      </c>
      <c r="B1" s="68"/>
      <c r="C1" s="68"/>
      <c r="D1" s="68"/>
      <c r="E1" s="69"/>
    </row>
    <row r="2" spans="1:5" s="4" customFormat="1" ht="30" customHeight="1" x14ac:dyDescent="0.25">
      <c r="A2" s="63" t="s">
        <v>2</v>
      </c>
      <c r="B2" s="60" t="s">
        <v>26</v>
      </c>
      <c r="C2" s="61"/>
      <c r="D2" s="60" t="s">
        <v>39</v>
      </c>
      <c r="E2" s="61"/>
    </row>
    <row r="3" spans="1:5" s="4" customFormat="1" ht="36" x14ac:dyDescent="0.25">
      <c r="A3" s="64"/>
      <c r="B3" s="30" t="s">
        <v>36</v>
      </c>
      <c r="C3" s="9" t="s">
        <v>28</v>
      </c>
      <c r="D3" s="30" t="s">
        <v>37</v>
      </c>
      <c r="E3" s="9" t="s">
        <v>38</v>
      </c>
    </row>
    <row r="4" spans="1:5" s="4" customFormat="1" ht="30" customHeight="1" x14ac:dyDescent="0.25">
      <c r="A4" s="10" t="s">
        <v>3</v>
      </c>
      <c r="B4" s="31">
        <v>4464.2</v>
      </c>
      <c r="C4" s="51">
        <f>B4/2.75</f>
        <v>1623.3454545454545</v>
      </c>
      <c r="D4" s="31">
        <v>5373.5</v>
      </c>
      <c r="E4" s="32">
        <f>D4/2.75</f>
        <v>1954</v>
      </c>
    </row>
    <row r="5" spans="1:5" s="4" customFormat="1" ht="30" customHeight="1" x14ac:dyDescent="0.25">
      <c r="A5" s="10" t="s">
        <v>4</v>
      </c>
      <c r="B5" s="31">
        <v>12760.8</v>
      </c>
      <c r="C5" s="51">
        <f t="shared" ref="C5:C15" si="0">B5/2.75</f>
        <v>4640.2909090909088</v>
      </c>
      <c r="D5" s="31">
        <v>11698.5</v>
      </c>
      <c r="E5" s="32">
        <f>D5/2.75</f>
        <v>4254</v>
      </c>
    </row>
    <row r="6" spans="1:5" s="4" customFormat="1" ht="30" customHeight="1" x14ac:dyDescent="0.25">
      <c r="A6" s="10" t="s">
        <v>5</v>
      </c>
      <c r="B6" s="31">
        <v>20456.8</v>
      </c>
      <c r="C6" s="51">
        <f t="shared" si="0"/>
        <v>7438.8363636363638</v>
      </c>
      <c r="D6" s="31"/>
      <c r="E6" s="32"/>
    </row>
    <row r="7" spans="1:5" s="4" customFormat="1" ht="30" customHeight="1" x14ac:dyDescent="0.25">
      <c r="A7" s="10" t="s">
        <v>6</v>
      </c>
      <c r="B7" s="31">
        <v>17820.400000000001</v>
      </c>
      <c r="C7" s="51">
        <f t="shared" si="0"/>
        <v>6480.1454545454553</v>
      </c>
      <c r="D7" s="31"/>
      <c r="E7" s="32"/>
    </row>
    <row r="8" spans="1:5" s="4" customFormat="1" ht="30" customHeight="1" x14ac:dyDescent="0.25">
      <c r="A8" s="10" t="s">
        <v>7</v>
      </c>
      <c r="B8" s="31">
        <v>96395</v>
      </c>
      <c r="C8" s="51">
        <f t="shared" si="0"/>
        <v>35052.727272727272</v>
      </c>
      <c r="D8" s="31"/>
      <c r="E8" s="32"/>
    </row>
    <row r="9" spans="1:5" s="4" customFormat="1" ht="30" customHeight="1" x14ac:dyDescent="0.25">
      <c r="A9" s="10" t="s">
        <v>8</v>
      </c>
      <c r="B9" s="31">
        <v>39176.800000000003</v>
      </c>
      <c r="C9" s="51">
        <f t="shared" si="0"/>
        <v>14246.109090909093</v>
      </c>
      <c r="D9" s="31"/>
      <c r="E9" s="32"/>
    </row>
    <row r="10" spans="1:5" s="4" customFormat="1" ht="30" customHeight="1" x14ac:dyDescent="0.25">
      <c r="A10" s="10" t="s">
        <v>9</v>
      </c>
      <c r="B10" s="31">
        <v>182380</v>
      </c>
      <c r="C10" s="51">
        <f t="shared" si="0"/>
        <v>66320</v>
      </c>
      <c r="D10" s="31"/>
      <c r="E10" s="32"/>
    </row>
    <row r="11" spans="1:5" s="4" customFormat="1" ht="30" customHeight="1" x14ac:dyDescent="0.25">
      <c r="A11" s="10" t="s">
        <v>10</v>
      </c>
      <c r="B11" s="31">
        <v>93082</v>
      </c>
      <c r="C11" s="51">
        <f t="shared" si="0"/>
        <v>33848</v>
      </c>
      <c r="D11" s="31"/>
      <c r="E11" s="32"/>
    </row>
    <row r="12" spans="1:5" s="4" customFormat="1" ht="30" customHeight="1" x14ac:dyDescent="0.25">
      <c r="A12" s="10" t="s">
        <v>11</v>
      </c>
      <c r="B12" s="31">
        <v>1430</v>
      </c>
      <c r="C12" s="51">
        <f t="shared" si="0"/>
        <v>520</v>
      </c>
      <c r="D12" s="31"/>
      <c r="E12" s="32"/>
    </row>
    <row r="13" spans="1:5" s="4" customFormat="1" ht="30" customHeight="1" x14ac:dyDescent="0.25">
      <c r="A13" s="10" t="s">
        <v>12</v>
      </c>
      <c r="B13" s="31">
        <v>69225.75</v>
      </c>
      <c r="C13" s="51">
        <f t="shared" si="0"/>
        <v>25173</v>
      </c>
      <c r="D13" s="31"/>
      <c r="E13" s="32"/>
    </row>
    <row r="14" spans="1:5" s="4" customFormat="1" ht="30" customHeight="1" x14ac:dyDescent="0.25">
      <c r="A14" s="10" t="s">
        <v>13</v>
      </c>
      <c r="B14" s="31">
        <v>22811.25</v>
      </c>
      <c r="C14" s="51">
        <f t="shared" si="0"/>
        <v>8295</v>
      </c>
      <c r="D14" s="31"/>
      <c r="E14" s="32"/>
    </row>
    <row r="15" spans="1:5" s="4" customFormat="1" ht="30" customHeight="1" x14ac:dyDescent="0.25">
      <c r="A15" s="10" t="s">
        <v>14</v>
      </c>
      <c r="B15" s="31">
        <v>15031.5</v>
      </c>
      <c r="C15" s="51">
        <f t="shared" si="0"/>
        <v>5466</v>
      </c>
      <c r="D15" s="31"/>
      <c r="E15" s="32"/>
    </row>
    <row r="16" spans="1:5" s="4" customFormat="1" ht="30" customHeight="1" x14ac:dyDescent="0.25">
      <c r="A16" s="11" t="s">
        <v>1</v>
      </c>
      <c r="B16" s="35">
        <f>SUM(B4:B15)</f>
        <v>575034.5</v>
      </c>
      <c r="C16" s="36">
        <f>SUM(C4:C15)</f>
        <v>209103.45454545456</v>
      </c>
      <c r="D16" s="35">
        <f>SUM(D4:D15)</f>
        <v>17072</v>
      </c>
      <c r="E16" s="32">
        <f>SUM(E4:E15)</f>
        <v>6208</v>
      </c>
    </row>
  </sheetData>
  <mergeCells count="4">
    <mergeCell ref="A1:E1"/>
    <mergeCell ref="B2:C2"/>
    <mergeCell ref="D2:E2"/>
    <mergeCell ref="A2:A3"/>
  </mergeCells>
  <phoneticPr fontId="2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Power 02</vt:lpstr>
      <vt:lpstr>Water 03</vt:lpstr>
      <vt:lpstr>Gas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2017-09-15T05:53:38Z</cp:lastPrinted>
  <dcterms:created xsi:type="dcterms:W3CDTF">2016-08-22T02:04:24Z</dcterms:created>
  <dcterms:modified xsi:type="dcterms:W3CDTF">2017-10-18T05:44:36Z</dcterms:modified>
</cp:coreProperties>
</file>