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myyang/Desktop/"/>
    </mc:Choice>
  </mc:AlternateContent>
  <bookViews>
    <workbookView xWindow="4000" yWindow="960" windowWidth="29420" windowHeight="16620" tabRatio="500"/>
  </bookViews>
  <sheets>
    <sheet name="all Data" sheetId="1" r:id="rId1"/>
    <sheet name="Power 02" sheetId="2" r:id="rId2"/>
    <sheet name="Water 03" sheetId="3" r:id="rId3"/>
    <sheet name="Gas 04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4" l="1"/>
  <c r="D14" i="4"/>
  <c r="E13" i="4"/>
  <c r="D13" i="4"/>
  <c r="E16" i="3"/>
  <c r="C16" i="3"/>
  <c r="E13" i="2"/>
  <c r="E12" i="2"/>
  <c r="D13" i="2"/>
  <c r="E13" i="1"/>
  <c r="E13" i="3"/>
  <c r="C12" i="1"/>
  <c r="C4" i="3"/>
  <c r="C15" i="2"/>
  <c r="C16" i="2"/>
  <c r="C12" i="2"/>
  <c r="C14" i="2"/>
  <c r="C13" i="2"/>
  <c r="C11" i="2"/>
  <c r="C10" i="2"/>
  <c r="C9" i="2"/>
  <c r="C8" i="2"/>
  <c r="C7" i="2"/>
  <c r="C6" i="2"/>
  <c r="C5" i="2"/>
  <c r="C4" i="2"/>
  <c r="E16" i="4"/>
  <c r="E5" i="4"/>
  <c r="E6" i="4"/>
  <c r="E7" i="4"/>
  <c r="E8" i="4"/>
  <c r="E9" i="4"/>
  <c r="E10" i="4"/>
  <c r="E11" i="4"/>
  <c r="E12" i="4"/>
  <c r="E4" i="4"/>
  <c r="C16" i="4"/>
  <c r="C5" i="4"/>
  <c r="C6" i="4"/>
  <c r="C7" i="4"/>
  <c r="C8" i="4"/>
  <c r="C9" i="4"/>
  <c r="C10" i="4"/>
  <c r="C11" i="4"/>
  <c r="C12" i="4"/>
  <c r="C13" i="4"/>
  <c r="C14" i="4"/>
  <c r="C15" i="4"/>
  <c r="C4" i="4"/>
  <c r="E5" i="3"/>
  <c r="E6" i="3"/>
  <c r="E7" i="3"/>
  <c r="E8" i="3"/>
  <c r="E9" i="3"/>
  <c r="E10" i="3"/>
  <c r="E11" i="3"/>
  <c r="E12" i="3"/>
  <c r="E4" i="3"/>
  <c r="C5" i="3"/>
  <c r="C6" i="3"/>
  <c r="C7" i="3"/>
  <c r="C8" i="3"/>
  <c r="C9" i="3"/>
  <c r="C10" i="3"/>
  <c r="C11" i="3"/>
  <c r="C12" i="3"/>
  <c r="C13" i="3"/>
  <c r="C14" i="3"/>
  <c r="C15" i="3"/>
  <c r="E16" i="2"/>
  <c r="E11" i="2"/>
  <c r="E10" i="2"/>
  <c r="E9" i="2"/>
  <c r="E8" i="2"/>
  <c r="E7" i="2"/>
  <c r="E6" i="2"/>
  <c r="E5" i="2"/>
  <c r="E4" i="2"/>
  <c r="C4" i="1"/>
  <c r="C5" i="1"/>
  <c r="C6" i="1"/>
  <c r="C7" i="1"/>
  <c r="C8" i="1"/>
  <c r="C9" i="1"/>
  <c r="C10" i="1"/>
  <c r="G13" i="1"/>
  <c r="G14" i="1"/>
  <c r="G16" i="1"/>
  <c r="E16" i="1"/>
  <c r="C16" i="1"/>
  <c r="E14" i="1"/>
  <c r="E15" i="1"/>
  <c r="G15" i="1"/>
  <c r="G5" i="1"/>
  <c r="G6" i="1"/>
  <c r="G7" i="1"/>
  <c r="G8" i="1"/>
  <c r="G9" i="1"/>
  <c r="G10" i="1"/>
  <c r="G11" i="1"/>
  <c r="G12" i="1"/>
  <c r="G4" i="1"/>
  <c r="E5" i="1"/>
  <c r="E6" i="1"/>
  <c r="E7" i="1"/>
  <c r="E8" i="1"/>
  <c r="E9" i="1"/>
  <c r="E10" i="1"/>
  <c r="E11" i="1"/>
  <c r="E12" i="1"/>
  <c r="E4" i="1"/>
  <c r="C11" i="1"/>
  <c r="D12" i="4"/>
  <c r="D11" i="4"/>
  <c r="D12" i="2"/>
  <c r="D10" i="4"/>
  <c r="D9" i="4"/>
  <c r="D8" i="4"/>
  <c r="F8" i="1"/>
  <c r="D6" i="4"/>
  <c r="F6" i="1"/>
  <c r="B16" i="2"/>
  <c r="D16" i="2"/>
  <c r="D16" i="4"/>
  <c r="B16" i="4"/>
  <c r="D16" i="3"/>
  <c r="B16" i="3"/>
  <c r="F16" i="1"/>
  <c r="D16" i="1"/>
  <c r="B16" i="1"/>
</calcChain>
</file>

<file path=xl/comments1.xml><?xml version="1.0" encoding="utf-8"?>
<comments xmlns="http://schemas.openxmlformats.org/spreadsheetml/2006/main">
  <authors>
    <author>Microsoft Office User</author>
  </authors>
  <commentList>
    <comment ref="D4" authorId="0">
      <text>
        <r>
          <rPr>
            <b/>
            <sz val="10"/>
            <color indexed="81"/>
            <rFont val="Calibri"/>
          </rPr>
          <t>8月发票金额 RMB 93908.67；7月已扣 RMB 21602.56； 8月应缴 RMB 72306.11；8月实际扣款 RMB 84800；8月多扣 RMB 12493.89</t>
        </r>
      </text>
    </comment>
    <comment ref="D5" authorId="0">
      <text>
        <r>
          <rPr>
            <b/>
            <sz val="10"/>
            <color indexed="81"/>
            <rFont val="Calibri"/>
          </rPr>
          <t>9月发票金额 RMB 226380.85;  8月已扣 RMB12493.89; 9月应缴 RMB 213886.96；9月实际扣款 RMB 213886.96；票款相符</t>
        </r>
      </text>
    </comment>
    <comment ref="D6" authorId="0">
      <text>
        <r>
          <rPr>
            <b/>
            <sz val="10"/>
            <color indexed="81"/>
            <rFont val="Calibri"/>
          </rPr>
          <t>10月发票金额 RMB173124.71; 10月应缴 RMB173124.71 ; 10月实际扣款 RMB 203700；10月多扣 RMB 30575.29</t>
        </r>
      </text>
    </comment>
    <comment ref="D7" authorId="0">
      <text>
        <r>
          <rPr>
            <b/>
            <sz val="10"/>
            <color indexed="81"/>
            <rFont val="Calibri"/>
          </rPr>
          <t>11月发票金额 RMB110742.43 ; 10月已扣 RMB30575.29; 11月应缴 RMB80167.14； 11月实际扣款 RMB 125200；11月多扣 RMB45032.86;</t>
        </r>
        <r>
          <rPr>
            <sz val="10"/>
            <color indexed="81"/>
            <rFont val="Calibri"/>
          </rPr>
          <t xml:space="preserve">
</t>
        </r>
      </text>
    </comment>
    <comment ref="D8" authorId="0">
      <text>
        <r>
          <rPr>
            <b/>
            <sz val="10"/>
            <color indexed="81"/>
            <rFont val="Calibri"/>
          </rPr>
          <t>12月发票金额 RMB 117171.05; 11月已扣 RMB45032.86; 12月应缴 RMB 72138.19; 12月实际扣款  RMB 72138.19=54500+17638.19; 票款相符</t>
        </r>
        <r>
          <rPr>
            <sz val="10"/>
            <color indexed="81"/>
            <rFont val="Calibri"/>
          </rPr>
          <t xml:space="preserve">
</t>
        </r>
      </text>
    </comment>
    <comment ref="D9" authorId="0">
      <text>
        <r>
          <rPr>
            <b/>
            <sz val="10"/>
            <color indexed="81"/>
            <rFont val="Calibri"/>
          </rPr>
          <t>1月发票金额 RMB90031.52 ; 12月已扣 RMB0; 1月应补 RMB90031.52； 1月实际扣款 RMB 105400；1月多扣 RMB15368.48;</t>
        </r>
      </text>
    </comment>
    <comment ref="D10" authorId="0">
      <text>
        <r>
          <rPr>
            <b/>
            <sz val="10"/>
            <color indexed="81"/>
            <rFont val="Calibri"/>
          </rPr>
          <t>2月发票金额 RMB 116450.78; 1月已扣 RMB15368.48; 2月应补 RMB 101082.3；2月实际扣款 RMB 101082.3=65600+35482.3；票款相符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D4" authorId="0">
      <text>
        <r>
          <rPr>
            <b/>
            <sz val="10"/>
            <color indexed="81"/>
            <rFont val="Calibri"/>
          </rPr>
          <t>Over: RMB2917.05</t>
        </r>
        <r>
          <rPr>
            <sz val="10"/>
            <color indexed="81"/>
            <rFont val="Calibri"/>
          </rPr>
          <t xml:space="preserve">
</t>
        </r>
      </text>
    </comment>
    <comment ref="D5" authorId="0">
      <text>
        <r>
          <rPr>
            <b/>
            <sz val="10"/>
            <color indexed="81"/>
            <rFont val="Calibri"/>
          </rPr>
          <t>Over: RMB3635.55 / Fine: RMB2924.91</t>
        </r>
      </text>
    </comment>
    <comment ref="D6" authorId="0">
      <text>
        <r>
          <rPr>
            <sz val="10"/>
            <color indexed="81"/>
            <rFont val="Calibri"/>
          </rPr>
          <t xml:space="preserve">Over: RMB2093.5 / Fine: RMB 6460.55
</t>
        </r>
      </text>
    </comment>
    <comment ref="D7" authorId="0">
      <text>
        <r>
          <rPr>
            <b/>
            <sz val="10"/>
            <color indexed="81"/>
            <rFont val="Calibri"/>
          </rPr>
          <t>Over: RMB59.4 / Fine: RMB3822.95</t>
        </r>
      </text>
    </comment>
    <comment ref="D11" authorId="0">
      <text>
        <r>
          <rPr>
            <b/>
            <sz val="10"/>
            <color indexed="81"/>
            <rFont val="Calibri"/>
          </rPr>
          <t>Over: RMB1430 / Fine: RMB4105.55</t>
        </r>
      </text>
    </comment>
  </commentList>
</comments>
</file>

<file path=xl/sharedStrings.xml><?xml version="1.0" encoding="utf-8"?>
<sst xmlns="http://schemas.openxmlformats.org/spreadsheetml/2006/main" count="77" uniqueCount="37">
  <si>
    <t>Natural Gas</t>
  </si>
  <si>
    <t>Total</t>
  </si>
  <si>
    <t>Month</t>
  </si>
  <si>
    <t>Current Year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</si>
  <si>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</si>
  <si>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</si>
  <si>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</si>
  <si>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</si>
  <si>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</si>
  <si>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</si>
  <si>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</si>
  <si>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</si>
  <si>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</si>
  <si>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</si>
  <si>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</si>
  <si>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</si>
  <si>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2015-2016</t>
  </si>
  <si>
    <t>Water 66020103 (4)</t>
  </si>
  <si>
    <t>Power 66020102 (4)</t>
  </si>
  <si>
    <t>Gas 66020104 (4)</t>
  </si>
  <si>
    <t>16-17     Month</t>
  </si>
  <si>
    <t>Cost                            (Unit Cost: RMB3.25)</t>
  </si>
  <si>
    <t>Cost                           (Unit Cost:RMB0.5383)</t>
  </si>
  <si>
    <t>Cost                            (Unit Cost: RMB2.75)</t>
  </si>
  <si>
    <t>Meter Reading</t>
  </si>
  <si>
    <t>Monthly Cost</t>
  </si>
  <si>
    <t xml:space="preserve">Water </t>
  </si>
  <si>
    <r>
      <rPr>
        <b/>
        <sz val="22"/>
        <color theme="1"/>
        <rFont val="Calibri (Body)"/>
      </rPr>
      <t xml:space="preserve">Electricity </t>
    </r>
    <r>
      <rPr>
        <b/>
        <sz val="22"/>
        <color theme="1"/>
        <rFont val="Calibri"/>
        <family val="2"/>
        <scheme val="minor"/>
      </rPr>
      <t xml:space="preserve"> </t>
    </r>
  </si>
  <si>
    <t>15-16 Meter Reading  ( Unit: m³ )</t>
  </si>
  <si>
    <t>16-17 Meter Reading  ( Unit: m³ )</t>
  </si>
  <si>
    <t>15-16 Meter Reading  ( Unit: kW-h )</t>
  </si>
  <si>
    <t>16-17 Meter Reading  ( Unit: kW-h )</t>
  </si>
  <si>
    <t xml:space="preserve">Unit cost:  RMB2.75 / m³ </t>
  </si>
  <si>
    <t xml:space="preserve">Unit cost:  RMB0.5383 / kW-h </t>
  </si>
  <si>
    <t>16-17 Meter Reading     ( Unit: m³ )</t>
  </si>
  <si>
    <t>15-16 Meter Reading     ( Unit: m³ )</t>
  </si>
  <si>
    <t xml:space="preserve">Unit cost:  RMB3.25 / m³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</si>
</sst>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[$¥-804]* #,##0.00_ ;_ [$¥-804]* \-#,##0.00_ ;_ [$¥-804]* &quot;-&quot;??_ ;_ @_ "/>
    <numFmt numFmtId="165" formatCode="_ [$¥-804]* #,##0_ ;_ [$¥-804]* \-#,##0_ ;_ [$¥-804]* &quot;-&quot;??_ ;_ @_ "/>
  </numFmts>
  <fonts count="26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sz val="8"/>
      <name val="Calibri"/>
      <family val="2"/>
      <scheme val="minor"/>
    </font>
    <font>
      <b/>
      <sz val="10"/>
      <color indexed="81"/>
      <name val="Calibri"/>
    </font>
    <font>
      <b/>
      <sz val="14"/>
      <color rgb="FFFF0000"/>
      <name val="Calibri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1"/>
      <name val="Calibri"/>
    </font>
    <font>
      <b/>
      <sz val="14"/>
      <color theme="1"/>
      <name val="Calibri"/>
      <family val="2"/>
      <scheme val="minor"/>
    </font>
    <font>
      <sz val="16"/>
      <color theme="1"/>
      <name val="Calibri"/>
      <scheme val="minor"/>
    </font>
    <font>
      <sz val="12"/>
      <color theme="8"/>
      <name val="Calibri"/>
      <family val="2"/>
      <scheme val="minor"/>
    </font>
    <font>
      <sz val="14"/>
      <color theme="8"/>
      <name val="Helvetica"/>
    </font>
    <font>
      <b/>
      <sz val="14"/>
      <color theme="8"/>
      <name val="Helvetica"/>
    </font>
    <font>
      <b/>
      <sz val="14"/>
      <color indexed="8"/>
      <name val="Helvetica"/>
    </font>
    <font>
      <sz val="14"/>
      <color indexed="8"/>
      <name val="Helvetica"/>
    </font>
    <font>
      <b/>
      <sz val="14"/>
      <color rgb="FFFF0000"/>
      <name val="Helvetica"/>
    </font>
    <font>
      <b/>
      <sz val="14"/>
      <color theme="1"/>
      <name val="Helvetica"/>
    </font>
    <font>
      <sz val="14"/>
      <color theme="1"/>
      <name val="Helvetica"/>
    </font>
    <font>
      <sz val="16"/>
      <color theme="8"/>
      <name val="Calibri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indexed="8"/>
      <name val="Helvetica"/>
    </font>
    <font>
      <b/>
      <sz val="16"/>
      <color rgb="FFFF0000"/>
      <name val="Calibri"/>
      <scheme val="minor"/>
    </font>
    <font>
      <b/>
      <sz val="16"/>
      <color theme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/>
    <xf numFmtId="165" fontId="0" fillId="0" borderId="0" xfId="0" applyNumberFormat="1" applyAlignment="1">
      <alignment vertical="center"/>
    </xf>
    <xf numFmtId="165" fontId="0" fillId="0" borderId="0" xfId="0" applyNumberFormat="1" applyAlignme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0" fillId="0" borderId="0" xfId="0" applyNumberFormat="1" applyAlignment="1"/>
    <xf numFmtId="3" fontId="10" fillId="0" borderId="0" xfId="0" applyNumberFormat="1" applyFont="1" applyAlignment="1"/>
    <xf numFmtId="3" fontId="11" fillId="0" borderId="1" xfId="0" applyNumberFormat="1" applyFont="1" applyBorder="1" applyAlignment="1">
      <alignment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/>
    <xf numFmtId="0" fontId="15" fillId="0" borderId="1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165" fontId="15" fillId="0" borderId="8" xfId="0" applyNumberFormat="1" applyFont="1" applyBorder="1" applyAlignment="1">
      <alignment vertical="center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 wrapText="1"/>
    </xf>
    <xf numFmtId="165" fontId="13" fillId="0" borderId="9" xfId="0" applyNumberFormat="1" applyFont="1" applyBorder="1" applyAlignment="1">
      <alignment vertical="center" wrapText="1"/>
    </xf>
    <xf numFmtId="3" fontId="11" fillId="0" borderId="9" xfId="0" applyNumberFormat="1" applyFont="1" applyBorder="1" applyAlignment="1">
      <alignment vertical="center" wrapText="1"/>
    </xf>
    <xf numFmtId="165" fontId="13" fillId="0" borderId="10" xfId="0" applyNumberFormat="1" applyFont="1" applyBorder="1" applyAlignment="1">
      <alignment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 wrapText="1"/>
    </xf>
    <xf numFmtId="165" fontId="13" fillId="0" borderId="6" xfId="0" applyNumberFormat="1" applyFont="1" applyBorder="1" applyAlignment="1">
      <alignment vertical="center" wrapText="1"/>
    </xf>
    <xf numFmtId="165" fontId="13" fillId="0" borderId="6" xfId="0" applyNumberFormat="1" applyFont="1" applyFill="1" applyBorder="1" applyAlignment="1">
      <alignment vertical="center" wrapText="1"/>
    </xf>
    <xf numFmtId="165" fontId="16" fillId="0" borderId="6" xfId="0" applyNumberFormat="1" applyFont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Border="1" applyAlignment="1">
      <alignment vertical="center" wrapText="1"/>
    </xf>
    <xf numFmtId="3" fontId="11" fillId="0" borderId="3" xfId="0" applyNumberFormat="1" applyFont="1" applyBorder="1" applyAlignment="1">
      <alignment vertical="center" wrapText="1"/>
    </xf>
    <xf numFmtId="165" fontId="13" fillId="0" borderId="7" xfId="0" applyNumberFormat="1" applyFont="1" applyBorder="1" applyAlignment="1">
      <alignment vertical="center" wrapText="1"/>
    </xf>
    <xf numFmtId="0" fontId="13" fillId="2" borderId="4" xfId="0" applyNumberFormat="1" applyFont="1" applyFill="1" applyBorder="1" applyAlignment="1">
      <alignment vertical="center" wrapText="1"/>
    </xf>
    <xf numFmtId="1" fontId="17" fillId="0" borderId="1" xfId="0" applyNumberFormat="1" applyFont="1" applyBorder="1"/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vertical="center"/>
    </xf>
    <xf numFmtId="3" fontId="25" fillId="3" borderId="1" xfId="0" applyNumberFormat="1" applyFont="1" applyFill="1" applyBorder="1" applyAlignment="1">
      <alignment vertical="center"/>
    </xf>
    <xf numFmtId="3" fontId="25" fillId="3" borderId="1" xfId="0" applyNumberFormat="1" applyFont="1" applyFill="1" applyBorder="1" applyAlignment="1">
      <alignment horizontal="right" vertical="center"/>
    </xf>
    <xf numFmtId="1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165" fontId="13" fillId="2" borderId="8" xfId="0" applyNumberFormat="1" applyFont="1" applyFill="1" applyBorder="1" applyAlignment="1">
      <alignment horizontal="center" vertical="center" wrapText="1"/>
    </xf>
    <xf numFmtId="165" fontId="13" fillId="2" borderId="13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Power Meter</a:t>
            </a:r>
            <a:r>
              <a:rPr lang="en-US" b="1" baseline="0"/>
              <a:t> Reading Chart </a:t>
            </a:r>
          </a:p>
          <a:p>
            <a:pPr>
              <a:defRPr b="1"/>
            </a:pPr>
            <a:r>
              <a:rPr lang="en-US" b="1" baseline="0"/>
              <a:t>( Unit: kW-h )</a:t>
            </a:r>
            <a:endParaRPr lang="en-US" b="1"/>
          </a:p>
        </c:rich>
      </c:tx>
      <c:layout>
        <c:manualLayout>
          <c:xMode val="edge"/>
          <c:yMode val="edge"/>
          <c:x val="0.387674904475588"/>
          <c:y val="0.02014549524342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982658361734634"/>
          <c:y val="0.120425646290576"/>
          <c:w val="0.879559323741249"/>
          <c:h val="0.701542108579461"/>
        </c:manualLayout>
      </c:layout>
      <c:lineChart>
        <c:grouping val="standard"/>
        <c:varyColors val="0"/>
        <c:ser>
          <c:idx val="0"/>
          <c:order val="0"/>
          <c:tx>
            <c:strRef>
              <c:f>'Power 02'!$C$3</c:f>
              <c:strCache>
                <c:ptCount val="1"/>
                <c:pt idx="0">
                  <c:v>15-16 Meter Reading  ( Unit: kW-h 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'Power 02'!$A$4:$A$15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'Power 02'!$C$4:$C$15</c:f>
              <c:numCache>
                <c:formatCode>#,##0</c:formatCode>
                <c:ptCount val="12"/>
                <c:pt idx="0">
                  <c:v>116160.0</c:v>
                </c:pt>
                <c:pt idx="1">
                  <c:v>358410.0</c:v>
                </c:pt>
                <c:pt idx="2">
                  <c:v>268260.0</c:v>
                </c:pt>
                <c:pt idx="3">
                  <c:v>225450.0</c:v>
                </c:pt>
                <c:pt idx="4">
                  <c:v>213750.0</c:v>
                </c:pt>
                <c:pt idx="5">
                  <c:v>191340.0</c:v>
                </c:pt>
                <c:pt idx="6">
                  <c:v>240660.0</c:v>
                </c:pt>
                <c:pt idx="7">
                  <c:v>193380.0</c:v>
                </c:pt>
                <c:pt idx="8">
                  <c:v>208740.0</c:v>
                </c:pt>
                <c:pt idx="9">
                  <c:v>236250.0</c:v>
                </c:pt>
                <c:pt idx="10">
                  <c:v>291450.0</c:v>
                </c:pt>
                <c:pt idx="11">
                  <c:v>221370.0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'Power 02'!$E$3</c:f>
              <c:strCache>
                <c:ptCount val="1"/>
                <c:pt idx="0">
                  <c:v>16-17 Meter Reading  ( Unit: kW-h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'Power 02'!$A$4:$A$15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'Power 02'!$E$4:$E$15</c:f>
              <c:numCache>
                <c:formatCode>#,##0</c:formatCode>
                <c:ptCount val="12"/>
                <c:pt idx="0">
                  <c:v>172380.0</c:v>
                </c:pt>
                <c:pt idx="1">
                  <c:v>424500.0</c:v>
                </c:pt>
                <c:pt idx="2">
                  <c:v>324630.0</c:v>
                </c:pt>
                <c:pt idx="3">
                  <c:v>204630.0</c:v>
                </c:pt>
                <c:pt idx="4">
                  <c:v>219240.0</c:v>
                </c:pt>
                <c:pt idx="5">
                  <c:v>165180.0</c:v>
                </c:pt>
                <c:pt idx="6">
                  <c:v>217770.0</c:v>
                </c:pt>
                <c:pt idx="7">
                  <c:v>201300.0</c:v>
                </c:pt>
                <c:pt idx="8">
                  <c:v>224700.0</c:v>
                </c:pt>
                <c:pt idx="9">
                  <c:v>205020.0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965808400"/>
        <c:axId val="-826885392"/>
      </c:lineChart>
      <c:catAx>
        <c:axId val="-96580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26885392"/>
        <c:crosses val="autoZero"/>
        <c:auto val="1"/>
        <c:lblAlgn val="ctr"/>
        <c:lblOffset val="100"/>
        <c:noMultiLvlLbl val="0"/>
      </c:catAx>
      <c:valAx>
        <c:axId val="-82688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5808400"/>
        <c:crosses val="autoZero"/>
        <c:crossBetween val="between"/>
        <c:majorUnit val="600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879368735624464"/>
          <c:y val="0.928823341482966"/>
          <c:w val="0.875298826452663"/>
          <c:h val="0.0499892811890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Water Meter Reading Chart</a:t>
            </a:r>
          </a:p>
          <a:p>
            <a:pPr>
              <a:defRPr sz="1600" b="1"/>
            </a:pPr>
            <a:r>
              <a:rPr lang="en-US" sz="1600" b="1"/>
              <a:t>( Unit: m³)</a:t>
            </a:r>
          </a:p>
        </c:rich>
      </c:tx>
      <c:layout>
        <c:manualLayout>
          <c:xMode val="edge"/>
          <c:yMode val="edge"/>
          <c:x val="0.359775210486309"/>
          <c:y val="0.01773835920177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610956312848514"/>
          <c:y val="0.142106430155211"/>
          <c:w val="0.918270617793999"/>
          <c:h val="0.718435497669221"/>
        </c:manualLayout>
      </c:layout>
      <c:lineChart>
        <c:grouping val="standard"/>
        <c:varyColors val="0"/>
        <c:ser>
          <c:idx val="0"/>
          <c:order val="0"/>
          <c:tx>
            <c:strRef>
              <c:f>'Water 03'!$C$3</c:f>
              <c:strCache>
                <c:ptCount val="1"/>
                <c:pt idx="0">
                  <c:v>15-16 Meter Reading     ( Unit: m³ 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 03'!$A$4:$A$15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'Water 03'!$C$4:$C$15</c:f>
              <c:numCache>
                <c:formatCode>#,##0</c:formatCode>
                <c:ptCount val="12"/>
                <c:pt idx="0">
                  <c:v>1995.446153846154</c:v>
                </c:pt>
                <c:pt idx="1">
                  <c:v>1542.369230769231</c:v>
                </c:pt>
                <c:pt idx="2">
                  <c:v>1449.846153846154</c:v>
                </c:pt>
                <c:pt idx="3">
                  <c:v>1555.723076923077</c:v>
                </c:pt>
                <c:pt idx="4">
                  <c:v>1280.061538461538</c:v>
                </c:pt>
                <c:pt idx="5">
                  <c:v>1440.307692307692</c:v>
                </c:pt>
                <c:pt idx="6">
                  <c:v>1331.0</c:v>
                </c:pt>
                <c:pt idx="7">
                  <c:v>1222.0</c:v>
                </c:pt>
                <c:pt idx="8">
                  <c:v>1387.0</c:v>
                </c:pt>
                <c:pt idx="9">
                  <c:v>1571.0</c:v>
                </c:pt>
                <c:pt idx="10">
                  <c:v>1731.0</c:v>
                </c:pt>
                <c:pt idx="11">
                  <c:v>878.0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'Water 03'!$E$3</c:f>
              <c:strCache>
                <c:ptCount val="1"/>
                <c:pt idx="0">
                  <c:v>16-17 Meter Reading     ( Unit: m³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 03'!$A$4:$A$15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'Water 03'!$E$4:$E$15</c:f>
              <c:numCache>
                <c:formatCode>#,##0</c:formatCode>
                <c:ptCount val="12"/>
                <c:pt idx="0">
                  <c:v>2893.0</c:v>
                </c:pt>
                <c:pt idx="1">
                  <c:v>2661.0</c:v>
                </c:pt>
                <c:pt idx="2">
                  <c:v>2094.0</c:v>
                </c:pt>
                <c:pt idx="3">
                  <c:v>1574.0</c:v>
                </c:pt>
                <c:pt idx="4">
                  <c:v>1523.0</c:v>
                </c:pt>
                <c:pt idx="5">
                  <c:v>1320.0</c:v>
                </c:pt>
                <c:pt idx="6">
                  <c:v>1271.0</c:v>
                </c:pt>
                <c:pt idx="7">
                  <c:v>1662.0</c:v>
                </c:pt>
                <c:pt idx="8">
                  <c:v>1369.0</c:v>
                </c:pt>
                <c:pt idx="9">
                  <c:v>1550.0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969160096"/>
        <c:axId val="-881720224"/>
      </c:lineChart>
      <c:catAx>
        <c:axId val="-96916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1720224"/>
        <c:crosses val="autoZero"/>
        <c:auto val="1"/>
        <c:lblAlgn val="ctr"/>
        <c:lblOffset val="100"/>
        <c:noMultiLvlLbl val="0"/>
      </c:catAx>
      <c:valAx>
        <c:axId val="-881720224"/>
        <c:scaling>
          <c:orientation val="minMax"/>
          <c:max val="3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9160096"/>
        <c:crosses val="autoZero"/>
        <c:crossBetween val="between"/>
        <c:majorUnit val="5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643920412675018"/>
          <c:y val="0.927008921556646"/>
          <c:w val="0.909535740604274"/>
          <c:h val="0.0552527192415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Gas Meter Reading Chart </a:t>
            </a:r>
          </a:p>
          <a:p>
            <a:pPr>
              <a:defRPr sz="1600" b="1"/>
            </a:pPr>
            <a:r>
              <a:rPr lang="en-US" sz="1600" b="1"/>
              <a:t> (</a:t>
            </a:r>
            <a:r>
              <a:rPr lang="zh-CN" altLang="en-US" sz="1600" b="1"/>
              <a:t> </a:t>
            </a:r>
            <a:r>
              <a:rPr lang="en-US" sz="1600" b="1"/>
              <a:t>Unit: m³ )</a:t>
            </a:r>
          </a:p>
        </c:rich>
      </c:tx>
      <c:layout>
        <c:manualLayout>
          <c:xMode val="edge"/>
          <c:yMode val="edge"/>
          <c:x val="0.374555040576164"/>
          <c:y val="0.03181818181818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6635136144087"/>
          <c:y val="0.130571175794037"/>
          <c:w val="0.905859393396394"/>
          <c:h val="0.737643634433336"/>
        </c:manualLayout>
      </c:layout>
      <c:lineChart>
        <c:grouping val="standard"/>
        <c:varyColors val="0"/>
        <c:ser>
          <c:idx val="0"/>
          <c:order val="0"/>
          <c:tx>
            <c:strRef>
              <c:f>'Gas 04'!$C$3</c:f>
              <c:strCache>
                <c:ptCount val="1"/>
                <c:pt idx="0">
                  <c:v>15-16 Meter Reading  ( Unit: m³ 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'Gas 04'!$A$4:$A$15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'Gas 04'!$C$4:$C$15</c:f>
              <c:numCache>
                <c:formatCode>#,##0</c:formatCode>
                <c:ptCount val="12"/>
                <c:pt idx="0">
                  <c:v>1623.345454545454</c:v>
                </c:pt>
                <c:pt idx="1">
                  <c:v>4640.290909090908</c:v>
                </c:pt>
                <c:pt idx="2">
                  <c:v>7438.836363636364</c:v>
                </c:pt>
                <c:pt idx="3">
                  <c:v>6480.145454545455</c:v>
                </c:pt>
                <c:pt idx="4">
                  <c:v>35052.72727272727</c:v>
                </c:pt>
                <c:pt idx="5">
                  <c:v>14246.10909090909</c:v>
                </c:pt>
                <c:pt idx="6">
                  <c:v>66320.0</c:v>
                </c:pt>
                <c:pt idx="7">
                  <c:v>33848.0</c:v>
                </c:pt>
                <c:pt idx="8">
                  <c:v>520.0</c:v>
                </c:pt>
                <c:pt idx="9">
                  <c:v>25173.0</c:v>
                </c:pt>
                <c:pt idx="10">
                  <c:v>8295.0</c:v>
                </c:pt>
                <c:pt idx="11">
                  <c:v>5466.0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'Gas 04'!$E$3</c:f>
              <c:strCache>
                <c:ptCount val="1"/>
                <c:pt idx="0">
                  <c:v>16-17 Meter Reading  ( Unit: m³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'Gas 04'!$A$4:$A$15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'Gas 04'!$E$4:$E$15</c:f>
              <c:numCache>
                <c:formatCode>#,##0</c:formatCode>
                <c:ptCount val="12"/>
                <c:pt idx="0">
                  <c:v>2742.0</c:v>
                </c:pt>
                <c:pt idx="1">
                  <c:v>3672.0</c:v>
                </c:pt>
                <c:pt idx="2">
                  <c:v>5877.0</c:v>
                </c:pt>
                <c:pt idx="3">
                  <c:v>7323.0</c:v>
                </c:pt>
                <c:pt idx="4">
                  <c:v>22175.0</c:v>
                </c:pt>
                <c:pt idx="5">
                  <c:v>22089.0</c:v>
                </c:pt>
                <c:pt idx="6">
                  <c:v>52848.0</c:v>
                </c:pt>
                <c:pt idx="7">
                  <c:v>36162.0</c:v>
                </c:pt>
                <c:pt idx="8">
                  <c:v>21430.0</c:v>
                </c:pt>
                <c:pt idx="9">
                  <c:v>7821.0</c:v>
                </c:pt>
                <c:pt idx="10">
                  <c:v>6615.0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41774896"/>
        <c:axId val="-947900848"/>
      </c:lineChart>
      <c:catAx>
        <c:axId val="-84177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7900848"/>
        <c:crosses val="autoZero"/>
        <c:auto val="1"/>
        <c:lblAlgn val="ctr"/>
        <c:lblOffset val="100"/>
        <c:noMultiLvlLbl val="0"/>
      </c:catAx>
      <c:valAx>
        <c:axId val="-94790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177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790517870167761"/>
          <c:y val="0.925184144595562"/>
          <c:w val="0.885660102115244"/>
          <c:h val="0.0566340372226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322791</xdr:colOff>
      <xdr:row>16</xdr:row>
      <xdr:rowOff>178858</xdr:rowOff>
    </xdr:from>
    <xdr:to>
      <xdr:col>4</xdr:col>
      <xdr:colOff>1693333</xdr:colOff>
      <xdr:row>45</xdr:row>
      <xdr:rowOff>21166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16</xdr:row>
      <xdr:rowOff>139700</xdr:rowOff>
    </xdr:from>
    <xdr:to>
      <xdr:col>4</xdr:col>
      <xdr:colOff>1803400</xdr:colOff>
      <xdr:row>45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16</xdr:row>
      <xdr:rowOff>190500</xdr:rowOff>
    </xdr:from>
    <xdr:to>
      <xdr:col>4</xdr:col>
      <xdr:colOff>1676400</xdr:colOff>
      <xdr:row>45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Layout" workbookViewId="0">
      <selection activeCell="D15" sqref="D15"/>
    </sheetView>
  </sheetViews>
  <sheetFormatPr baseColWidth="10" defaultRowHeight="16" x14ac:dyDescent="0.2"/>
  <cols>
    <col min="1" max="1" width="15.5" style="1" bestFit="1" customWidth="1"/>
    <col min="2" max="2" width="17.83203125" style="2" bestFit="1" customWidth="1"/>
    <col min="3" max="3" width="16.83203125" style="11" customWidth="1"/>
    <col min="4" max="4" width="16.83203125" style="2" customWidth="1"/>
    <col min="5" max="5" width="16.83203125" style="11" customWidth="1"/>
    <col min="6" max="6" width="16.83203125" style="2" customWidth="1"/>
    <col min="7" max="7" width="16.83203125" style="12" customWidth="1"/>
  </cols>
  <sheetData>
    <row r="1" spans="1:7" s="8" customFormat="1" ht="29" customHeight="1" x14ac:dyDescent="0.25">
      <c r="A1" s="57" t="s">
        <v>20</v>
      </c>
      <c r="B1" s="60" t="s">
        <v>27</v>
      </c>
      <c r="C1" s="61"/>
      <c r="D1" s="60" t="s">
        <v>26</v>
      </c>
      <c r="E1" s="61"/>
      <c r="F1" s="60" t="s">
        <v>0</v>
      </c>
      <c r="G1" s="61"/>
    </row>
    <row r="2" spans="1:7" s="8" customFormat="1" ht="29" customHeight="1" x14ac:dyDescent="0.25">
      <c r="A2" s="58"/>
      <c r="B2" s="62" t="s">
        <v>33</v>
      </c>
      <c r="C2" s="63"/>
      <c r="D2" s="62" t="s">
        <v>36</v>
      </c>
      <c r="E2" s="63"/>
      <c r="F2" s="62" t="s">
        <v>32</v>
      </c>
      <c r="G2" s="63"/>
    </row>
    <row r="3" spans="1:7" s="7" customFormat="1" ht="29" customHeight="1" x14ac:dyDescent="0.25">
      <c r="A3" s="59"/>
      <c r="B3" s="43" t="s">
        <v>25</v>
      </c>
      <c r="C3" s="47" t="s">
        <v>24</v>
      </c>
      <c r="D3" s="43" t="s">
        <v>25</v>
      </c>
      <c r="E3" s="47" t="s">
        <v>24</v>
      </c>
      <c r="F3" s="43" t="s">
        <v>25</v>
      </c>
      <c r="G3" s="47" t="s">
        <v>24</v>
      </c>
    </row>
    <row r="4" spans="1:7" ht="51" customHeight="1" x14ac:dyDescent="0.2">
      <c r="A4" s="48">
        <v>42583</v>
      </c>
      <c r="B4" s="44">
        <v>93908.67</v>
      </c>
      <c r="C4" s="45">
        <f>104430+67950</f>
        <v>172380</v>
      </c>
      <c r="D4" s="44">
        <v>9402.25</v>
      </c>
      <c r="E4" s="45">
        <f>D4/3.25</f>
        <v>2893</v>
      </c>
      <c r="F4" s="44">
        <v>7540.5</v>
      </c>
      <c r="G4" s="46">
        <f>F4/2.75</f>
        <v>2742</v>
      </c>
    </row>
    <row r="5" spans="1:7" ht="51" customHeight="1" x14ac:dyDescent="0.2">
      <c r="A5" s="48">
        <v>42614</v>
      </c>
      <c r="B5" s="44">
        <v>226380.85</v>
      </c>
      <c r="C5" s="45">
        <f>256350+168150</f>
        <v>424500</v>
      </c>
      <c r="D5" s="44">
        <v>8648.25</v>
      </c>
      <c r="E5" s="45">
        <f t="shared" ref="E5:E15" si="0">D5/3.25</f>
        <v>2661</v>
      </c>
      <c r="F5" s="44">
        <v>10098</v>
      </c>
      <c r="G5" s="46">
        <f t="shared" ref="G5:G15" si="1">F5/2.75</f>
        <v>3672</v>
      </c>
    </row>
    <row r="6" spans="1:7" ht="51" customHeight="1" x14ac:dyDescent="0.2">
      <c r="A6" s="48">
        <v>42644</v>
      </c>
      <c r="B6" s="44">
        <v>173124.71</v>
      </c>
      <c r="C6" s="45">
        <f>200520+124110</f>
        <v>324630</v>
      </c>
      <c r="D6" s="44">
        <v>6805.5</v>
      </c>
      <c r="E6" s="45">
        <f t="shared" si="0"/>
        <v>2094</v>
      </c>
      <c r="F6" s="44">
        <f>5659.5+10502.25</f>
        <v>16161.75</v>
      </c>
      <c r="G6" s="46">
        <f t="shared" si="1"/>
        <v>5877</v>
      </c>
    </row>
    <row r="7" spans="1:7" ht="51" customHeight="1" x14ac:dyDescent="0.2">
      <c r="A7" s="48">
        <v>42675</v>
      </c>
      <c r="B7" s="44">
        <v>110742.43</v>
      </c>
      <c r="C7" s="45">
        <f>137190+67440</f>
        <v>204630</v>
      </c>
      <c r="D7" s="44">
        <v>5115.5</v>
      </c>
      <c r="E7" s="45">
        <f t="shared" si="0"/>
        <v>1574</v>
      </c>
      <c r="F7" s="44">
        <v>20138.25</v>
      </c>
      <c r="G7" s="46">
        <f t="shared" si="1"/>
        <v>7323</v>
      </c>
    </row>
    <row r="8" spans="1:7" ht="51" customHeight="1" x14ac:dyDescent="0.2">
      <c r="A8" s="48">
        <v>42705</v>
      </c>
      <c r="B8" s="44">
        <v>117171.05</v>
      </c>
      <c r="C8" s="45">
        <f>130740+88500</f>
        <v>219240</v>
      </c>
      <c r="D8" s="44">
        <v>4949.75</v>
      </c>
      <c r="E8" s="45">
        <f t="shared" si="0"/>
        <v>1523</v>
      </c>
      <c r="F8" s="44">
        <f>50660.5+10320.75</f>
        <v>60981.25</v>
      </c>
      <c r="G8" s="46">
        <f t="shared" si="1"/>
        <v>22175</v>
      </c>
    </row>
    <row r="9" spans="1:7" ht="51" customHeight="1" x14ac:dyDescent="0.2">
      <c r="A9" s="48">
        <v>42736</v>
      </c>
      <c r="B9" s="44">
        <v>90031.52</v>
      </c>
      <c r="C9" s="45">
        <f>103620+61560</f>
        <v>165180</v>
      </c>
      <c r="D9" s="44">
        <v>4290</v>
      </c>
      <c r="E9" s="45">
        <f t="shared" si="0"/>
        <v>1320</v>
      </c>
      <c r="F9" s="44">
        <v>60744.75</v>
      </c>
      <c r="G9" s="46">
        <f t="shared" si="1"/>
        <v>22089</v>
      </c>
    </row>
    <row r="10" spans="1:7" ht="51" customHeight="1" x14ac:dyDescent="0.2">
      <c r="A10" s="48">
        <v>42767</v>
      </c>
      <c r="B10" s="44">
        <v>116450.78</v>
      </c>
      <c r="C10" s="45">
        <f>79959+3531+121301+12979</f>
        <v>217770</v>
      </c>
      <c r="D10" s="44">
        <v>4130.75</v>
      </c>
      <c r="E10" s="45">
        <f t="shared" si="0"/>
        <v>1271</v>
      </c>
      <c r="F10" s="44">
        <v>145332</v>
      </c>
      <c r="G10" s="46">
        <f t="shared" si="1"/>
        <v>52848</v>
      </c>
    </row>
    <row r="11" spans="1:7" ht="51" customHeight="1" x14ac:dyDescent="0.2">
      <c r="A11" s="48">
        <v>42795</v>
      </c>
      <c r="B11" s="44">
        <v>107571.99</v>
      </c>
      <c r="C11" s="45">
        <f>110762+12088+75019+3431</f>
        <v>201300</v>
      </c>
      <c r="D11" s="44">
        <v>5401.5</v>
      </c>
      <c r="E11" s="45">
        <f t="shared" si="0"/>
        <v>1662</v>
      </c>
      <c r="F11" s="44">
        <v>99445.5</v>
      </c>
      <c r="G11" s="46">
        <f t="shared" si="1"/>
        <v>36162</v>
      </c>
    </row>
    <row r="12" spans="1:7" ht="51" customHeight="1" x14ac:dyDescent="0.2">
      <c r="A12" s="48">
        <v>42826</v>
      </c>
      <c r="B12" s="44">
        <v>120140.36</v>
      </c>
      <c r="C12" s="45">
        <f>132600+92100</f>
        <v>224700</v>
      </c>
      <c r="D12" s="44">
        <v>4449.25</v>
      </c>
      <c r="E12" s="45">
        <f t="shared" si="0"/>
        <v>1369</v>
      </c>
      <c r="F12" s="44">
        <v>58932.5</v>
      </c>
      <c r="G12" s="46">
        <f t="shared" si="1"/>
        <v>21430</v>
      </c>
    </row>
    <row r="13" spans="1:7" ht="51" customHeight="1" x14ac:dyDescent="0.2">
      <c r="A13" s="48">
        <v>42856</v>
      </c>
      <c r="B13" s="44">
        <v>108100</v>
      </c>
      <c r="C13" s="45">
        <v>205020</v>
      </c>
      <c r="D13" s="44">
        <v>5037</v>
      </c>
      <c r="E13" s="45">
        <f t="shared" si="0"/>
        <v>1549.8461538461538</v>
      </c>
      <c r="F13" s="44">
        <v>21508</v>
      </c>
      <c r="G13" s="46">
        <f>F13/2.75</f>
        <v>7821.090909090909</v>
      </c>
    </row>
    <row r="14" spans="1:7" ht="51" customHeight="1" x14ac:dyDescent="0.2">
      <c r="A14" s="53">
        <v>42887</v>
      </c>
      <c r="B14" s="54">
        <v>99000</v>
      </c>
      <c r="C14" s="55"/>
      <c r="D14" s="54">
        <v>0</v>
      </c>
      <c r="E14" s="55">
        <f t="shared" si="0"/>
        <v>0</v>
      </c>
      <c r="F14" s="54">
        <v>18191.25</v>
      </c>
      <c r="G14" s="56">
        <f t="shared" si="1"/>
        <v>6615</v>
      </c>
    </row>
    <row r="15" spans="1:7" ht="51" customHeight="1" x14ac:dyDescent="0.2">
      <c r="A15" s="48">
        <v>42917</v>
      </c>
      <c r="B15" s="44">
        <v>0</v>
      </c>
      <c r="C15" s="45"/>
      <c r="D15" s="44">
        <v>0</v>
      </c>
      <c r="E15" s="45">
        <f t="shared" si="0"/>
        <v>0</v>
      </c>
      <c r="F15" s="44">
        <v>0</v>
      </c>
      <c r="G15" s="46">
        <f t="shared" si="1"/>
        <v>0</v>
      </c>
    </row>
    <row r="16" spans="1:7" ht="51" customHeight="1" x14ac:dyDescent="0.2">
      <c r="A16" s="49" t="s">
        <v>1</v>
      </c>
      <c r="B16" s="50">
        <f t="shared" ref="B16:G16" si="2">SUM(B4:B15)</f>
        <v>1362622.36</v>
      </c>
      <c r="C16" s="51">
        <f t="shared" si="2"/>
        <v>2359350</v>
      </c>
      <c r="D16" s="50">
        <f t="shared" si="2"/>
        <v>58229.75</v>
      </c>
      <c r="E16" s="51">
        <f t="shared" si="2"/>
        <v>17916.846153846152</v>
      </c>
      <c r="F16" s="50">
        <f t="shared" si="2"/>
        <v>519073.75</v>
      </c>
      <c r="G16" s="52">
        <f t="shared" si="2"/>
        <v>188754.09090909091</v>
      </c>
    </row>
  </sheetData>
  <mergeCells count="7">
    <mergeCell ref="A1:A3"/>
    <mergeCell ref="B1:C1"/>
    <mergeCell ref="D1:E1"/>
    <mergeCell ref="F1:G1"/>
    <mergeCell ref="B2:C2"/>
    <mergeCell ref="D2:E2"/>
    <mergeCell ref="F2:G2"/>
  </mergeCells>
  <phoneticPr fontId="2" type="noConversion"/>
  <pageMargins left="0.7" right="0.7" top="0.75" bottom="0.75" header="0.3" footer="0.3"/>
  <pageSetup paperSize="9" scale="70" orientation="portrait" horizontalDpi="0" verticalDpi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view="pageLayout" topLeftCell="A17" zoomScale="120" workbookViewId="0">
      <selection activeCell="D15" sqref="D15"/>
    </sheetView>
  </sheetViews>
  <sheetFormatPr baseColWidth="10" defaultRowHeight="16" x14ac:dyDescent="0.2"/>
  <cols>
    <col min="1" max="1" width="19.33203125" style="1" customWidth="1"/>
    <col min="2" max="2" width="26.33203125" style="4" customWidth="1"/>
    <col min="3" max="3" width="24.83203125" style="9" customWidth="1"/>
    <col min="4" max="4" width="26.33203125" style="4" customWidth="1"/>
    <col min="5" max="5" width="24.83203125" customWidth="1"/>
  </cols>
  <sheetData>
    <row r="1" spans="1:5" ht="30" customHeight="1" x14ac:dyDescent="0.2">
      <c r="A1" s="69" t="s">
        <v>18</v>
      </c>
      <c r="B1" s="69"/>
      <c r="C1" s="69"/>
      <c r="D1" s="69"/>
      <c r="E1" s="69"/>
    </row>
    <row r="2" spans="1:5" ht="30" customHeight="1" x14ac:dyDescent="0.2">
      <c r="A2" s="67" t="s">
        <v>2</v>
      </c>
      <c r="B2" s="64" t="s">
        <v>16</v>
      </c>
      <c r="C2" s="65"/>
      <c r="D2" s="66" t="s">
        <v>3</v>
      </c>
      <c r="E2" s="66"/>
    </row>
    <row r="3" spans="1:5" ht="36" x14ac:dyDescent="0.2">
      <c r="A3" s="68"/>
      <c r="B3" s="16" t="s">
        <v>22</v>
      </c>
      <c r="C3" s="17" t="s">
        <v>30</v>
      </c>
      <c r="D3" s="16" t="s">
        <v>22</v>
      </c>
      <c r="E3" s="16" t="s">
        <v>31</v>
      </c>
    </row>
    <row r="4" spans="1:5" ht="30" customHeight="1" x14ac:dyDescent="0.2">
      <c r="A4" s="27" t="s">
        <v>4</v>
      </c>
      <c r="B4" s="28">
        <v>65648.86</v>
      </c>
      <c r="C4" s="29">
        <f>78540+37620</f>
        <v>116160</v>
      </c>
      <c r="D4" s="30">
        <v>93908.67</v>
      </c>
      <c r="E4" s="15">
        <f>104430+67950</f>
        <v>172380</v>
      </c>
    </row>
    <row r="5" spans="1:5" ht="30" customHeight="1" x14ac:dyDescent="0.2">
      <c r="A5" s="31" t="s">
        <v>5</v>
      </c>
      <c r="B5" s="32">
        <v>191144.77</v>
      </c>
      <c r="C5" s="33">
        <f>228420+129990</f>
        <v>358410</v>
      </c>
      <c r="D5" s="34">
        <v>226380.85</v>
      </c>
      <c r="E5" s="15">
        <f>256350+168150</f>
        <v>424500</v>
      </c>
    </row>
    <row r="6" spans="1:5" ht="30" customHeight="1" x14ac:dyDescent="0.2">
      <c r="A6" s="31" t="s">
        <v>6</v>
      </c>
      <c r="B6" s="32">
        <v>143173.51999999999</v>
      </c>
      <c r="C6" s="33">
        <f>163410+104850</f>
        <v>268260</v>
      </c>
      <c r="D6" s="35">
        <v>173124.71</v>
      </c>
      <c r="E6" s="15">
        <f>200520+124110</f>
        <v>324630</v>
      </c>
    </row>
    <row r="7" spans="1:5" ht="30" customHeight="1" x14ac:dyDescent="0.2">
      <c r="A7" s="31" t="s">
        <v>7</v>
      </c>
      <c r="B7" s="32">
        <v>120506.22</v>
      </c>
      <c r="C7" s="33">
        <f>84540+140910</f>
        <v>225450</v>
      </c>
      <c r="D7" s="35">
        <v>110742.43</v>
      </c>
      <c r="E7" s="15">
        <f>137190+67440</f>
        <v>204630</v>
      </c>
    </row>
    <row r="8" spans="1:5" ht="30" customHeight="1" x14ac:dyDescent="0.2">
      <c r="A8" s="31" t="s">
        <v>8</v>
      </c>
      <c r="B8" s="32">
        <v>114234.3</v>
      </c>
      <c r="C8" s="33">
        <f>128130+85620</f>
        <v>213750</v>
      </c>
      <c r="D8" s="34">
        <v>117171.05</v>
      </c>
      <c r="E8" s="15">
        <f>130740+88500</f>
        <v>219240</v>
      </c>
    </row>
    <row r="9" spans="1:5" ht="30" customHeight="1" x14ac:dyDescent="0.2">
      <c r="A9" s="31" t="s">
        <v>9</v>
      </c>
      <c r="B9" s="32">
        <v>102572.01</v>
      </c>
      <c r="C9" s="33">
        <f>113460+77880</f>
        <v>191340</v>
      </c>
      <c r="D9" s="35">
        <v>90031.52</v>
      </c>
      <c r="E9" s="15">
        <f>103620+61560</f>
        <v>165180</v>
      </c>
    </row>
    <row r="10" spans="1:5" ht="30" customHeight="1" x14ac:dyDescent="0.2">
      <c r="A10" s="31" t="s">
        <v>10</v>
      </c>
      <c r="B10" s="32">
        <v>128608.98</v>
      </c>
      <c r="C10" s="33">
        <f>94680+145980</f>
        <v>240660</v>
      </c>
      <c r="D10" s="34">
        <v>116450.78</v>
      </c>
      <c r="E10" s="15">
        <f>79959+3531+121301+12979</f>
        <v>217770</v>
      </c>
    </row>
    <row r="11" spans="1:5" ht="30" customHeight="1" x14ac:dyDescent="0.2">
      <c r="A11" s="31" t="s">
        <v>11</v>
      </c>
      <c r="B11" s="32">
        <v>115700</v>
      </c>
      <c r="C11" s="33">
        <f>118440+74940</f>
        <v>193380</v>
      </c>
      <c r="D11" s="34">
        <v>107571.99</v>
      </c>
      <c r="E11" s="15">
        <f>110762+12088+75019+3431</f>
        <v>201300</v>
      </c>
    </row>
    <row r="12" spans="1:5" ht="30" customHeight="1" x14ac:dyDescent="0.2">
      <c r="A12" s="31" t="s">
        <v>12</v>
      </c>
      <c r="B12" s="32">
        <v>112235.48</v>
      </c>
      <c r="C12" s="33">
        <f>78300+130440</f>
        <v>208740</v>
      </c>
      <c r="D12" s="36">
        <f>96800+23340.36</f>
        <v>120140.36</v>
      </c>
      <c r="E12" s="21">
        <f>132600+92100</f>
        <v>224700</v>
      </c>
    </row>
    <row r="13" spans="1:5" ht="30" customHeight="1" x14ac:dyDescent="0.2">
      <c r="A13" s="31" t="s">
        <v>13</v>
      </c>
      <c r="B13" s="32">
        <v>126774.71</v>
      </c>
      <c r="C13" s="33">
        <f>73920+162330</f>
        <v>236250</v>
      </c>
      <c r="D13" s="34">
        <f>108100+1922.35</f>
        <v>110022.35</v>
      </c>
      <c r="E13" s="21">
        <f>130230+74790</f>
        <v>205020</v>
      </c>
    </row>
    <row r="14" spans="1:5" ht="30" customHeight="1" x14ac:dyDescent="0.2">
      <c r="A14" s="31" t="s">
        <v>14</v>
      </c>
      <c r="B14" s="32">
        <v>155582.99</v>
      </c>
      <c r="C14" s="33">
        <f>197250+94200</f>
        <v>291450</v>
      </c>
      <c r="D14" s="34">
        <v>99000</v>
      </c>
      <c r="E14" s="42"/>
    </row>
    <row r="15" spans="1:5" ht="30" customHeight="1" x14ac:dyDescent="0.2">
      <c r="A15" s="37" t="s">
        <v>15</v>
      </c>
      <c r="B15" s="38">
        <v>118397.44</v>
      </c>
      <c r="C15" s="39">
        <f>132150+89220</f>
        <v>221370</v>
      </c>
      <c r="D15" s="40"/>
      <c r="E15" s="42"/>
    </row>
    <row r="16" spans="1:5" s="3" customFormat="1" ht="30" customHeight="1" x14ac:dyDescent="0.2">
      <c r="A16" s="22" t="s">
        <v>1</v>
      </c>
      <c r="B16" s="23">
        <f>SUM(B4:B15)</f>
        <v>1494579.28</v>
      </c>
      <c r="C16" s="24">
        <f>SUM(C4:C15)</f>
        <v>2765220</v>
      </c>
      <c r="D16" s="25">
        <f>SUM(D4:D15)</f>
        <v>1364544.7100000002</v>
      </c>
      <c r="E16" s="24">
        <f>SUM(E4:E15)</f>
        <v>2359350</v>
      </c>
    </row>
  </sheetData>
  <mergeCells count="4">
    <mergeCell ref="B2:C2"/>
    <mergeCell ref="D2:E2"/>
    <mergeCell ref="A2:A3"/>
    <mergeCell ref="A1:E1"/>
  </mergeCells>
  <phoneticPr fontId="2" type="noConversion"/>
  <pageMargins left="0.7" right="0.7" top="0.75" bottom="0.75" header="0.3" footer="0.3"/>
  <pageSetup paperSize="9" orientation="landscape" horizontalDpi="0" verticalDpi="0"/>
  <drawing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view="pageLayout" topLeftCell="A21" workbookViewId="0">
      <selection activeCell="E16" sqref="E16"/>
    </sheetView>
  </sheetViews>
  <sheetFormatPr baseColWidth="10" defaultRowHeight="16" x14ac:dyDescent="0.2"/>
  <cols>
    <col min="1" max="1" width="18.83203125" customWidth="1"/>
    <col min="2" max="2" width="25.83203125" style="5" customWidth="1"/>
    <col min="3" max="3" width="25.83203125" style="13" customWidth="1"/>
    <col min="4" max="4" width="25.83203125" style="5" customWidth="1"/>
    <col min="5" max="5" width="25.83203125" style="10" customWidth="1"/>
  </cols>
  <sheetData>
    <row r="1" spans="1:5" s="6" customFormat="1" ht="38" customHeight="1" x14ac:dyDescent="0.25">
      <c r="A1" s="70" t="s">
        <v>17</v>
      </c>
      <c r="B1" s="70"/>
      <c r="C1" s="70"/>
      <c r="D1" s="70"/>
      <c r="E1" s="70"/>
    </row>
    <row r="2" spans="1:5" s="6" customFormat="1" ht="29" customHeight="1" x14ac:dyDescent="0.25">
      <c r="A2" s="67" t="s">
        <v>2</v>
      </c>
      <c r="B2" s="66" t="s">
        <v>16</v>
      </c>
      <c r="C2" s="66"/>
      <c r="D2" s="66" t="s">
        <v>3</v>
      </c>
      <c r="E2" s="66"/>
    </row>
    <row r="3" spans="1:5" s="6" customFormat="1" ht="36" x14ac:dyDescent="0.25">
      <c r="A3" s="68"/>
      <c r="B3" s="16" t="s">
        <v>21</v>
      </c>
      <c r="C3" s="17" t="s">
        <v>35</v>
      </c>
      <c r="D3" s="16" t="s">
        <v>21</v>
      </c>
      <c r="E3" s="17" t="s">
        <v>34</v>
      </c>
    </row>
    <row r="4" spans="1:5" s="6" customFormat="1" ht="29" customHeight="1" x14ac:dyDescent="0.25">
      <c r="A4" s="18" t="s">
        <v>4</v>
      </c>
      <c r="B4" s="19">
        <v>6485.2</v>
      </c>
      <c r="C4" s="20">
        <f>B4/3.25</f>
        <v>1995.4461538461537</v>
      </c>
      <c r="D4" s="19">
        <v>9402.25</v>
      </c>
      <c r="E4" s="21">
        <f>D4/3.25</f>
        <v>2893</v>
      </c>
    </row>
    <row r="5" spans="1:5" s="6" customFormat="1" ht="29" customHeight="1" x14ac:dyDescent="0.25">
      <c r="A5" s="18" t="s">
        <v>5</v>
      </c>
      <c r="B5" s="19">
        <v>5012.7</v>
      </c>
      <c r="C5" s="20">
        <f t="shared" ref="C5:C15" si="0">B5/3.25</f>
        <v>1542.3692307692306</v>
      </c>
      <c r="D5" s="19">
        <v>8648.25</v>
      </c>
      <c r="E5" s="21">
        <f t="shared" ref="E5:E13" si="1">D5/3.25</f>
        <v>2661</v>
      </c>
    </row>
    <row r="6" spans="1:5" s="6" customFormat="1" ht="29" customHeight="1" x14ac:dyDescent="0.25">
      <c r="A6" s="18" t="s">
        <v>6</v>
      </c>
      <c r="B6" s="19">
        <v>4712</v>
      </c>
      <c r="C6" s="20">
        <f t="shared" si="0"/>
        <v>1449.8461538461538</v>
      </c>
      <c r="D6" s="19">
        <v>6805.5</v>
      </c>
      <c r="E6" s="21">
        <f t="shared" si="1"/>
        <v>2094</v>
      </c>
    </row>
    <row r="7" spans="1:5" s="6" customFormat="1" ht="29" customHeight="1" x14ac:dyDescent="0.25">
      <c r="A7" s="18" t="s">
        <v>7</v>
      </c>
      <c r="B7" s="19">
        <v>5056.1000000000004</v>
      </c>
      <c r="C7" s="20">
        <f t="shared" si="0"/>
        <v>1555.7230769230771</v>
      </c>
      <c r="D7" s="19">
        <v>5115.5</v>
      </c>
      <c r="E7" s="21">
        <f t="shared" si="1"/>
        <v>1574</v>
      </c>
    </row>
    <row r="8" spans="1:5" s="6" customFormat="1" ht="29" customHeight="1" x14ac:dyDescent="0.25">
      <c r="A8" s="18" t="s">
        <v>8</v>
      </c>
      <c r="B8" s="19">
        <v>4160.2</v>
      </c>
      <c r="C8" s="20">
        <f t="shared" si="0"/>
        <v>1280.0615384615385</v>
      </c>
      <c r="D8" s="19">
        <v>4949.75</v>
      </c>
      <c r="E8" s="21">
        <f t="shared" si="1"/>
        <v>1523</v>
      </c>
    </row>
    <row r="9" spans="1:5" s="6" customFormat="1" ht="29" customHeight="1" x14ac:dyDescent="0.25">
      <c r="A9" s="18" t="s">
        <v>9</v>
      </c>
      <c r="B9" s="19">
        <v>4681</v>
      </c>
      <c r="C9" s="20">
        <f t="shared" si="0"/>
        <v>1440.3076923076924</v>
      </c>
      <c r="D9" s="19">
        <v>4290</v>
      </c>
      <c r="E9" s="21">
        <f t="shared" si="1"/>
        <v>1320</v>
      </c>
    </row>
    <row r="10" spans="1:5" s="6" customFormat="1" ht="29" customHeight="1" x14ac:dyDescent="0.25">
      <c r="A10" s="18" t="s">
        <v>10</v>
      </c>
      <c r="B10" s="19">
        <v>4325.75</v>
      </c>
      <c r="C10" s="20">
        <f t="shared" si="0"/>
        <v>1331</v>
      </c>
      <c r="D10" s="19">
        <v>4130.75</v>
      </c>
      <c r="E10" s="21">
        <f t="shared" si="1"/>
        <v>1271</v>
      </c>
    </row>
    <row r="11" spans="1:5" s="6" customFormat="1" ht="29" customHeight="1" x14ac:dyDescent="0.25">
      <c r="A11" s="18" t="s">
        <v>11</v>
      </c>
      <c r="B11" s="19">
        <v>3971.5</v>
      </c>
      <c r="C11" s="20">
        <f t="shared" si="0"/>
        <v>1222</v>
      </c>
      <c r="D11" s="19">
        <v>5401.5</v>
      </c>
      <c r="E11" s="21">
        <f t="shared" si="1"/>
        <v>1662</v>
      </c>
    </row>
    <row r="12" spans="1:5" s="6" customFormat="1" ht="29" customHeight="1" x14ac:dyDescent="0.25">
      <c r="A12" s="18" t="s">
        <v>12</v>
      </c>
      <c r="B12" s="19">
        <v>4507.75</v>
      </c>
      <c r="C12" s="20">
        <f t="shared" si="0"/>
        <v>1387</v>
      </c>
      <c r="D12" s="19">
        <v>4449.25</v>
      </c>
      <c r="E12" s="21">
        <f t="shared" si="1"/>
        <v>1369</v>
      </c>
    </row>
    <row r="13" spans="1:5" s="6" customFormat="1" ht="29" customHeight="1" x14ac:dyDescent="0.25">
      <c r="A13" s="18" t="s">
        <v>13</v>
      </c>
      <c r="B13" s="19">
        <v>5105.75</v>
      </c>
      <c r="C13" s="20">
        <f t="shared" si="0"/>
        <v>1571</v>
      </c>
      <c r="D13" s="19">
        <v>5037.5</v>
      </c>
      <c r="E13" s="21">
        <f t="shared" si="1"/>
        <v>1550</v>
      </c>
    </row>
    <row r="14" spans="1:5" s="6" customFormat="1" ht="29" customHeight="1" x14ac:dyDescent="0.25">
      <c r="A14" s="18" t="s">
        <v>14</v>
      </c>
      <c r="B14" s="19">
        <v>5625.75</v>
      </c>
      <c r="C14" s="20">
        <f t="shared" si="0"/>
        <v>1731</v>
      </c>
      <c r="D14" s="19"/>
      <c r="E14" s="21"/>
    </row>
    <row r="15" spans="1:5" s="6" customFormat="1" ht="29" customHeight="1" x14ac:dyDescent="0.25">
      <c r="A15" s="18" t="s">
        <v>15</v>
      </c>
      <c r="B15" s="19">
        <v>2853.5</v>
      </c>
      <c r="C15" s="20">
        <f t="shared" si="0"/>
        <v>878</v>
      </c>
      <c r="D15" s="19"/>
      <c r="E15" s="21"/>
    </row>
    <row r="16" spans="1:5" s="6" customFormat="1" ht="29" customHeight="1" x14ac:dyDescent="0.25">
      <c r="A16" s="22" t="s">
        <v>1</v>
      </c>
      <c r="B16" s="23">
        <f>SUM(B4:B15)</f>
        <v>56497.2</v>
      </c>
      <c r="C16" s="24">
        <f>SUM(C4:C15)</f>
        <v>17383.753846153846</v>
      </c>
      <c r="D16" s="25">
        <f>SUM(D4:D15)</f>
        <v>58230.25</v>
      </c>
      <c r="E16" s="24">
        <f>SUM(E4:E15)</f>
        <v>17917</v>
      </c>
    </row>
  </sheetData>
  <mergeCells count="4">
    <mergeCell ref="B2:C2"/>
    <mergeCell ref="D2:E2"/>
    <mergeCell ref="A1:E1"/>
    <mergeCell ref="A2:A3"/>
  </mergeCells>
  <phoneticPr fontId="2" type="noConversion"/>
  <pageMargins left="0.7" right="0.7" top="0.75" bottom="0.75" header="0.3" footer="0.3"/>
  <pageSetup paperSize="9" orientation="landscape" horizontalDpi="0" verticalDpi="0"/>
  <drawing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topLeftCell="A22" workbookViewId="0">
      <selection activeCell="E13" sqref="E13:E14"/>
    </sheetView>
  </sheetViews>
  <sheetFormatPr baseColWidth="10" defaultRowHeight="16" x14ac:dyDescent="0.2"/>
  <cols>
    <col min="1" max="1" width="17.83203125" customWidth="1"/>
    <col min="2" max="2" width="25.83203125" style="5" customWidth="1"/>
    <col min="3" max="3" width="24.33203125" style="14" customWidth="1"/>
    <col min="4" max="4" width="25.83203125" style="5" customWidth="1"/>
    <col min="5" max="5" width="24.33203125" style="12" customWidth="1"/>
  </cols>
  <sheetData>
    <row r="1" spans="1:5" s="6" customFormat="1" ht="30" customHeight="1" x14ac:dyDescent="0.25">
      <c r="A1" s="71" t="s">
        <v>19</v>
      </c>
      <c r="B1" s="72"/>
      <c r="C1" s="72"/>
      <c r="D1" s="72"/>
      <c r="E1" s="73"/>
    </row>
    <row r="2" spans="1:5" s="6" customFormat="1" ht="30" customHeight="1" x14ac:dyDescent="0.25">
      <c r="A2" s="41"/>
      <c r="B2" s="64" t="s">
        <v>16</v>
      </c>
      <c r="C2" s="65"/>
      <c r="D2" s="64" t="s">
        <v>3</v>
      </c>
      <c r="E2" s="65"/>
    </row>
    <row r="3" spans="1:5" s="6" customFormat="1" ht="36" x14ac:dyDescent="0.25">
      <c r="A3" s="26" t="s">
        <v>2</v>
      </c>
      <c r="B3" s="16" t="s">
        <v>23</v>
      </c>
      <c r="C3" s="17" t="s">
        <v>28</v>
      </c>
      <c r="D3" s="16" t="s">
        <v>23</v>
      </c>
      <c r="E3" s="17" t="s">
        <v>29</v>
      </c>
    </row>
    <row r="4" spans="1:5" s="6" customFormat="1" ht="30" customHeight="1" x14ac:dyDescent="0.25">
      <c r="A4" s="18" t="s">
        <v>4</v>
      </c>
      <c r="B4" s="19">
        <v>4464.2</v>
      </c>
      <c r="C4" s="20">
        <f>B4/2.75</f>
        <v>1623.3454545454545</v>
      </c>
      <c r="D4" s="19">
        <v>7540.5</v>
      </c>
      <c r="E4" s="15">
        <f>D4/2.75</f>
        <v>2742</v>
      </c>
    </row>
    <row r="5" spans="1:5" s="6" customFormat="1" ht="30" customHeight="1" x14ac:dyDescent="0.25">
      <c r="A5" s="18" t="s">
        <v>5</v>
      </c>
      <c r="B5" s="19">
        <v>12760.8</v>
      </c>
      <c r="C5" s="20">
        <f t="shared" ref="C5:C15" si="0">B5/2.75</f>
        <v>4640.2909090909088</v>
      </c>
      <c r="D5" s="19">
        <v>10098</v>
      </c>
      <c r="E5" s="15">
        <f t="shared" ref="E5:E14" si="1">D5/2.75</f>
        <v>3672</v>
      </c>
    </row>
    <row r="6" spans="1:5" s="6" customFormat="1" ht="30" customHeight="1" x14ac:dyDescent="0.25">
      <c r="A6" s="18" t="s">
        <v>6</v>
      </c>
      <c r="B6" s="19">
        <v>20456.8</v>
      </c>
      <c r="C6" s="20">
        <f t="shared" si="0"/>
        <v>7438.8363636363638</v>
      </c>
      <c r="D6" s="19">
        <f>5659.5+10502.25</f>
        <v>16161.75</v>
      </c>
      <c r="E6" s="15">
        <f t="shared" si="1"/>
        <v>5877</v>
      </c>
    </row>
    <row r="7" spans="1:5" s="6" customFormat="1" ht="30" customHeight="1" x14ac:dyDescent="0.25">
      <c r="A7" s="18" t="s">
        <v>7</v>
      </c>
      <c r="B7" s="19">
        <v>17820.400000000001</v>
      </c>
      <c r="C7" s="20">
        <f t="shared" si="0"/>
        <v>6480.1454545454553</v>
      </c>
      <c r="D7" s="19">
        <v>20138.25</v>
      </c>
      <c r="E7" s="15">
        <f t="shared" si="1"/>
        <v>7323</v>
      </c>
    </row>
    <row r="8" spans="1:5" s="6" customFormat="1" ht="30" customHeight="1" x14ac:dyDescent="0.25">
      <c r="A8" s="18" t="s">
        <v>8</v>
      </c>
      <c r="B8" s="19">
        <v>96395</v>
      </c>
      <c r="C8" s="20">
        <f t="shared" si="0"/>
        <v>35052.727272727272</v>
      </c>
      <c r="D8" s="19">
        <f>21609.5+27615.5+1435.5+10320.75</f>
        <v>60981.25</v>
      </c>
      <c r="E8" s="15">
        <f t="shared" si="1"/>
        <v>22175</v>
      </c>
    </row>
    <row r="9" spans="1:5" s="6" customFormat="1" ht="30" customHeight="1" x14ac:dyDescent="0.25">
      <c r="A9" s="18" t="s">
        <v>9</v>
      </c>
      <c r="B9" s="19">
        <v>39176.800000000003</v>
      </c>
      <c r="C9" s="20">
        <f t="shared" si="0"/>
        <v>14246.109090909093</v>
      </c>
      <c r="D9" s="19">
        <f>33577.5+27167.25</f>
        <v>60744.75</v>
      </c>
      <c r="E9" s="15">
        <f t="shared" si="1"/>
        <v>22089</v>
      </c>
    </row>
    <row r="10" spans="1:5" s="6" customFormat="1" ht="30" customHeight="1" x14ac:dyDescent="0.25">
      <c r="A10" s="18" t="s">
        <v>10</v>
      </c>
      <c r="B10" s="19">
        <v>182380</v>
      </c>
      <c r="C10" s="20">
        <f t="shared" si="0"/>
        <v>66320</v>
      </c>
      <c r="D10" s="19">
        <f>69511.75+74173+1647.25</f>
        <v>145332</v>
      </c>
      <c r="E10" s="15">
        <f t="shared" si="1"/>
        <v>52848</v>
      </c>
    </row>
    <row r="11" spans="1:5" s="6" customFormat="1" ht="30" customHeight="1" x14ac:dyDescent="0.25">
      <c r="A11" s="18" t="s">
        <v>11</v>
      </c>
      <c r="B11" s="19">
        <v>93082</v>
      </c>
      <c r="C11" s="20">
        <f t="shared" si="0"/>
        <v>33848</v>
      </c>
      <c r="D11" s="19">
        <f>41354.5+56996.5+1094.5</f>
        <v>99445.5</v>
      </c>
      <c r="E11" s="15">
        <f t="shared" si="1"/>
        <v>36162</v>
      </c>
    </row>
    <row r="12" spans="1:5" s="6" customFormat="1" ht="30" customHeight="1" x14ac:dyDescent="0.25">
      <c r="A12" s="18" t="s">
        <v>12</v>
      </c>
      <c r="B12" s="19">
        <v>1430</v>
      </c>
      <c r="C12" s="20">
        <f t="shared" si="0"/>
        <v>520</v>
      </c>
      <c r="D12" s="19">
        <f>28080.25+1361.25+29491</f>
        <v>58932.5</v>
      </c>
      <c r="E12" s="15">
        <f t="shared" si="1"/>
        <v>21430</v>
      </c>
    </row>
    <row r="13" spans="1:5" s="6" customFormat="1" ht="30" customHeight="1" x14ac:dyDescent="0.25">
      <c r="A13" s="18" t="s">
        <v>13</v>
      </c>
      <c r="B13" s="19">
        <v>69225.75</v>
      </c>
      <c r="C13" s="20">
        <f t="shared" si="0"/>
        <v>25173</v>
      </c>
      <c r="D13" s="19">
        <f>6638.5+13796.75+1072.5</f>
        <v>21507.75</v>
      </c>
      <c r="E13" s="15">
        <f t="shared" si="1"/>
        <v>7821</v>
      </c>
    </row>
    <row r="14" spans="1:5" s="6" customFormat="1" ht="30" customHeight="1" x14ac:dyDescent="0.25">
      <c r="A14" s="18" t="s">
        <v>14</v>
      </c>
      <c r="B14" s="19">
        <v>22811.25</v>
      </c>
      <c r="C14" s="20">
        <f t="shared" si="0"/>
        <v>8295</v>
      </c>
      <c r="D14" s="19">
        <f>1251.25+3742.75+13197.25</f>
        <v>18191.25</v>
      </c>
      <c r="E14" s="15">
        <f t="shared" si="1"/>
        <v>6615</v>
      </c>
    </row>
    <row r="15" spans="1:5" s="6" customFormat="1" ht="30" customHeight="1" x14ac:dyDescent="0.25">
      <c r="A15" s="18" t="s">
        <v>15</v>
      </c>
      <c r="B15" s="19">
        <v>15031.5</v>
      </c>
      <c r="C15" s="20">
        <f t="shared" si="0"/>
        <v>5466</v>
      </c>
      <c r="D15" s="19"/>
      <c r="E15" s="15"/>
    </row>
    <row r="16" spans="1:5" s="6" customFormat="1" ht="30" customHeight="1" x14ac:dyDescent="0.25">
      <c r="A16" s="22" t="s">
        <v>1</v>
      </c>
      <c r="B16" s="23">
        <f>SUM(B4:B15)</f>
        <v>575034.5</v>
      </c>
      <c r="C16" s="24">
        <f>SUM(C4:C15)</f>
        <v>209103.45454545456</v>
      </c>
      <c r="D16" s="23">
        <f>SUM(D4:D15)</f>
        <v>519073.5</v>
      </c>
      <c r="E16" s="15">
        <f>SUM(E4:E15)</f>
        <v>188754</v>
      </c>
    </row>
  </sheetData>
  <mergeCells count="3">
    <mergeCell ref="A1:E1"/>
    <mergeCell ref="B2:C2"/>
    <mergeCell ref="D2:E2"/>
  </mergeCells>
  <phoneticPr fontId="2" type="noConversion"/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Data</vt:lpstr>
      <vt:lpstr>Power 02</vt:lpstr>
      <vt:lpstr>Water 03</vt:lpstr>
      <vt:lpstr>Gas 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2017-06-12T05:41:05Z</cp:lastPrinted>
  <dcterms:created xsi:type="dcterms:W3CDTF">2016-08-22T02:04:24Z</dcterms:created>
  <dcterms:modified xsi:type="dcterms:W3CDTF">2017-06-12T06:27:46Z</dcterms:modified>
</cp:coreProperties>
</file>